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1.xml" ContentType="application/vnd.openxmlformats-officedocument.spreadsheetml.pivotTab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hidePivotFieldList="1" defaultThemeVersion="166925"/>
  <mc:AlternateContent xmlns:mc="http://schemas.openxmlformats.org/markup-compatibility/2006">
    <mc:Choice Requires="x15">
      <x15ac:absPath xmlns:x15ac="http://schemas.microsoft.com/office/spreadsheetml/2010/11/ac" url="https://westcogct-my.sharepoint.com/personal/server_westcog_org/Documents/Summer Staff/Legal Notice Assessment/Deliverables and Databases/"/>
    </mc:Choice>
  </mc:AlternateContent>
  <xr:revisionPtr revIDLastSave="1257" documentId="14_{A13E03E8-7CD9-4FB3-A5DD-BE7EFBE09A3E}" xr6:coauthVersionLast="47" xr6:coauthVersionMax="47" xr10:uidLastSave="{43E3925C-25CD-461F-B5E5-07F4ABDEC5A9}"/>
  <bookViews>
    <workbookView minimized="1" xWindow="1808" yWindow="1808" windowWidth="16199" windowHeight="9307" firstSheet="2" xr2:uid="{00000000-000D-0000-FFFF-FFFF00000000}"/>
  </bookViews>
  <sheets>
    <sheet name="Introduction" sheetId="12" r:id="rId1"/>
    <sheet name="Database" sheetId="1" r:id="rId2"/>
    <sheet name="3-Yr Trend Line" sheetId="8" r:id="rId3"/>
    <sheet name="Expense % Breakdown" sheetId="10" r:id="rId4"/>
    <sheet name="Table of circulation numbers" sheetId="11" r:id="rId5"/>
  </sheets>
  <calcPr calcId="191028"/>
  <pivotCaches>
    <pivotCache cacheId="634"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Y2" i="1" l="1"/>
  <c r="J3" i="10"/>
  <c r="K3" i="10"/>
  <c r="L3" i="10"/>
  <c r="M3" i="10"/>
  <c r="N3" i="10"/>
  <c r="O3" i="10"/>
  <c r="P3" i="10"/>
  <c r="Q3" i="10"/>
  <c r="J4" i="10"/>
  <c r="K4" i="10"/>
  <c r="L4" i="10"/>
  <c r="M4" i="10"/>
  <c r="N4" i="10"/>
  <c r="O4" i="10"/>
  <c r="P4" i="10"/>
  <c r="Q4" i="10"/>
  <c r="J5" i="10"/>
  <c r="K5" i="10"/>
  <c r="L5" i="10"/>
  <c r="M5" i="10"/>
  <c r="N5" i="10"/>
  <c r="O5" i="10"/>
  <c r="P5" i="10"/>
  <c r="Q5" i="10"/>
  <c r="J6" i="10"/>
  <c r="K6" i="10"/>
  <c r="L6" i="10"/>
  <c r="M6" i="10"/>
  <c r="N6" i="10"/>
  <c r="O6" i="10"/>
  <c r="P6" i="10"/>
  <c r="Q6" i="10"/>
  <c r="J7" i="10"/>
  <c r="K7" i="10"/>
  <c r="L7" i="10"/>
  <c r="M7" i="10"/>
  <c r="N7" i="10"/>
  <c r="O7" i="10"/>
  <c r="P7" i="10"/>
  <c r="Q7" i="10"/>
  <c r="J8" i="10"/>
  <c r="K8" i="10"/>
  <c r="L8" i="10"/>
  <c r="M8" i="10"/>
  <c r="N8" i="10"/>
  <c r="O8" i="10"/>
  <c r="P8" i="10"/>
  <c r="Q8" i="10"/>
  <c r="J9" i="10"/>
  <c r="K9" i="10"/>
  <c r="L9" i="10"/>
  <c r="M9" i="10"/>
  <c r="N9" i="10"/>
  <c r="O9" i="10"/>
  <c r="P9" i="10"/>
  <c r="Q9" i="10"/>
  <c r="J10" i="10"/>
  <c r="K10" i="10"/>
  <c r="L10" i="10"/>
  <c r="M10" i="10"/>
  <c r="N10" i="10"/>
  <c r="O10" i="10"/>
  <c r="P10" i="10"/>
  <c r="Q10" i="10"/>
  <c r="J11" i="10"/>
  <c r="K11" i="10"/>
  <c r="L11" i="10"/>
  <c r="M11" i="10"/>
  <c r="N11" i="10"/>
  <c r="O11" i="10"/>
  <c r="P11" i="10"/>
  <c r="Q11" i="10"/>
  <c r="J12" i="10"/>
  <c r="K12" i="10"/>
  <c r="L12" i="10"/>
  <c r="M12" i="10"/>
  <c r="N12" i="10"/>
  <c r="O12" i="10"/>
  <c r="P12" i="10"/>
  <c r="Q12" i="10"/>
  <c r="J13" i="10"/>
  <c r="K13" i="10"/>
  <c r="L13" i="10"/>
  <c r="M13" i="10"/>
  <c r="N13" i="10"/>
  <c r="O13" i="10"/>
  <c r="P13" i="10"/>
  <c r="Q13" i="10"/>
  <c r="J14" i="10"/>
  <c r="K14" i="10"/>
  <c r="L14" i="10"/>
  <c r="M14" i="10"/>
  <c r="N14" i="10"/>
  <c r="O14" i="10"/>
  <c r="P14" i="10"/>
  <c r="Q14" i="10"/>
  <c r="J15" i="10"/>
  <c r="K15" i="10"/>
  <c r="L15" i="10"/>
  <c r="M15" i="10"/>
  <c r="N15" i="10"/>
  <c r="O15" i="10"/>
  <c r="P15" i="10"/>
  <c r="Q15" i="10"/>
  <c r="C2" i="1"/>
  <c r="E21" i="1"/>
  <c r="F21" i="1"/>
  <c r="D21" i="1"/>
  <c r="Y4" i="1"/>
  <c r="Y5" i="1"/>
  <c r="Y6" i="1"/>
  <c r="Y7" i="1"/>
  <c r="Y8" i="1"/>
  <c r="Y9" i="1"/>
  <c r="Y10" i="1"/>
  <c r="Y11" i="1"/>
  <c r="Y12" i="1"/>
  <c r="Y13" i="1"/>
  <c r="Y14" i="1"/>
  <c r="Y15" i="1"/>
  <c r="Y16" i="1"/>
  <c r="Y17" i="1"/>
  <c r="Y18" i="1"/>
  <c r="Y19" i="1"/>
  <c r="Y3" i="1"/>
  <c r="K3" i="1"/>
  <c r="K2" i="1"/>
  <c r="I15" i="1"/>
  <c r="L11" i="1"/>
  <c r="Z11" i="1" s="1"/>
  <c r="V11" i="1"/>
  <c r="K11" i="1"/>
  <c r="G11" i="1"/>
  <c r="Z2" i="1" l="1"/>
  <c r="Z4" i="1"/>
  <c r="Z5" i="1"/>
  <c r="Z6" i="1"/>
  <c r="Z7" i="1"/>
  <c r="Z8" i="1"/>
  <c r="Z9" i="1"/>
  <c r="Z10" i="1"/>
  <c r="Z12" i="1"/>
  <c r="Z14" i="1"/>
  <c r="Z16" i="1"/>
  <c r="Z17" i="1"/>
  <c r="Z19" i="1"/>
  <c r="Z3" i="1"/>
  <c r="L13" i="1"/>
  <c r="K13" i="1"/>
  <c r="X13" i="1"/>
  <c r="AO19" i="1"/>
  <c r="Z18" i="1"/>
  <c r="C15" i="1"/>
  <c r="L15" i="1"/>
  <c r="P10" i="1"/>
  <c r="K18" i="1"/>
  <c r="K15" i="1"/>
  <c r="T11" i="1"/>
  <c r="K7" i="1"/>
  <c r="AH2" i="1"/>
  <c r="AH3" i="1"/>
  <c r="AH4" i="1"/>
  <c r="AH5" i="1"/>
  <c r="AH6" i="1"/>
  <c r="AH7" i="1"/>
  <c r="AH8" i="1"/>
  <c r="AH9" i="1"/>
  <c r="AH10" i="1"/>
  <c r="AH11" i="1"/>
  <c r="AO2" i="1"/>
  <c r="AO3" i="1"/>
  <c r="AO4" i="1"/>
  <c r="AO5" i="1"/>
  <c r="AO7" i="1"/>
  <c r="AO8" i="1"/>
  <c r="AO9" i="1"/>
  <c r="AO10" i="1"/>
  <c r="AO11" i="1"/>
  <c r="AO12" i="1"/>
  <c r="AO13" i="1"/>
  <c r="AO14" i="1"/>
  <c r="AO15" i="1"/>
  <c r="AO16" i="1"/>
  <c r="AO17" i="1"/>
  <c r="AO18" i="1"/>
  <c r="AO6" i="1"/>
  <c r="AH12" i="1"/>
  <c r="AH13" i="1"/>
  <c r="AH14" i="1"/>
  <c r="AH15" i="1"/>
  <c r="AH16" i="1"/>
  <c r="AH17" i="1"/>
  <c r="AH18" i="1"/>
  <c r="AH19" i="1"/>
  <c r="Z15" i="1" l="1"/>
  <c r="Z13" i="1"/>
</calcChain>
</file>

<file path=xl/sharedStrings.xml><?xml version="1.0" encoding="utf-8"?>
<sst xmlns="http://schemas.openxmlformats.org/spreadsheetml/2006/main" count="250" uniqueCount="100">
  <si>
    <t>Town</t>
  </si>
  <si>
    <t>County</t>
  </si>
  <si>
    <t>Number of notices per year</t>
  </si>
  <si>
    <t>23-24 Annual expense</t>
  </si>
  <si>
    <t>24-25 Annual Expense</t>
  </si>
  <si>
    <t>25-26 Annual Expense</t>
  </si>
  <si>
    <t>Selectmen's Office Expenses</t>
  </si>
  <si>
    <t>Selectmen Legal notice Count</t>
  </si>
  <si>
    <t>Town Clerk Expenses</t>
  </si>
  <si>
    <t>Town Clerk Legal Notice Count</t>
  </si>
  <si>
    <t>Total Land Use expenses</t>
  </si>
  <si>
    <t>Total Land Use Legal notice Count</t>
  </si>
  <si>
    <t>Miscellaneous Land Use Expenses</t>
  </si>
  <si>
    <t>Zoning Board of Assessors Expenses</t>
  </si>
  <si>
    <t>Inlands/Wetlands Expenses</t>
  </si>
  <si>
    <t>Planning &amp; Zoning commission Expenses</t>
  </si>
  <si>
    <t>P&amp;Z Legal Notice Count</t>
  </si>
  <si>
    <t>Tax Collector Expenses</t>
  </si>
  <si>
    <t>Tax Collector Legal Notices</t>
  </si>
  <si>
    <t>Assessor Expenses</t>
  </si>
  <si>
    <t>Assessor Legal Notices</t>
  </si>
  <si>
    <t>Purchasing Agent Expenses</t>
  </si>
  <si>
    <t>Purchasing Agent Legal Notices</t>
  </si>
  <si>
    <t>Misellaneous Legal Notices Accounted For</t>
  </si>
  <si>
    <t>Miscellaneous Expenses (total expenses from the 25-26 year - the deparment reports)</t>
  </si>
  <si>
    <t>Miscellaneous Legal Notices (total legal notices- department notices)</t>
  </si>
  <si>
    <t>Newspaper 1</t>
  </si>
  <si>
    <t>Parent Company</t>
  </si>
  <si>
    <t>Type of Rate</t>
  </si>
  <si>
    <t>Rate ($)</t>
  </si>
  <si>
    <t>Total Household Circulation</t>
  </si>
  <si>
    <t>Print circulation (by Household)</t>
  </si>
  <si>
    <t>Total Housing Units</t>
  </si>
  <si>
    <t>Print Circulation Percent (by Household)</t>
  </si>
  <si>
    <t>Newspaper 2</t>
  </si>
  <si>
    <t>Parent Company 2</t>
  </si>
  <si>
    <t>Type of Rate 2</t>
  </si>
  <si>
    <t>Rate ($) 2</t>
  </si>
  <si>
    <t>Total Circulation  (by Household ) 2</t>
  </si>
  <si>
    <t>Print circulation (by Household) 2</t>
  </si>
  <si>
    <t>Maintains some form of online notices</t>
  </si>
  <si>
    <t>Bethel</t>
  </si>
  <si>
    <t>Fairfield</t>
  </si>
  <si>
    <t>The News-Times</t>
  </si>
  <si>
    <t>Hearst Media</t>
  </si>
  <si>
    <t>Per Line</t>
  </si>
  <si>
    <t>New Milford Spectrum</t>
  </si>
  <si>
    <t>Bridgewater</t>
  </si>
  <si>
    <t>Litchfield</t>
  </si>
  <si>
    <t>Prime Publishers</t>
  </si>
  <si>
    <t>Per Column</t>
  </si>
  <si>
    <t>Yes</t>
  </si>
  <si>
    <t>Brookfield</t>
  </si>
  <si>
    <t>Hartford Courant</t>
  </si>
  <si>
    <t>Alden Global Capital</t>
  </si>
  <si>
    <t>Danbury</t>
  </si>
  <si>
    <t>Darien</t>
  </si>
  <si>
    <t>The Darien Times</t>
  </si>
  <si>
    <t xml:space="preserve">Stamford Advocate </t>
  </si>
  <si>
    <t>Greenwich</t>
  </si>
  <si>
    <t>Greenwich Times</t>
  </si>
  <si>
    <t>Independent</t>
  </si>
  <si>
    <t>Greenwich Ledger LLC</t>
  </si>
  <si>
    <t>New Canaan</t>
  </si>
  <si>
    <t>New Canaan Sentinel LLC</t>
  </si>
  <si>
    <t>New Canaan Advertiser</t>
  </si>
  <si>
    <t>No</t>
  </si>
  <si>
    <t>New Fairfield</t>
  </si>
  <si>
    <t>The Town Tribune</t>
  </si>
  <si>
    <t>New Milford</t>
  </si>
  <si>
    <t>Newtown</t>
  </si>
  <si>
    <t>The Newtown Bee</t>
  </si>
  <si>
    <t>Norwalk</t>
  </si>
  <si>
    <t>The Norwalk Hour</t>
  </si>
  <si>
    <t>Redding</t>
  </si>
  <si>
    <t>The Redding Sentinel</t>
  </si>
  <si>
    <t>Ridgefield</t>
  </si>
  <si>
    <t>The Ridgefield Press</t>
  </si>
  <si>
    <t>Sherman</t>
  </si>
  <si>
    <t>Stamford</t>
  </si>
  <si>
    <t>Stamford Advocate</t>
  </si>
  <si>
    <t>El Sol</t>
  </si>
  <si>
    <t>Per Notice</t>
  </si>
  <si>
    <t>Weston</t>
  </si>
  <si>
    <t>Westport</t>
  </si>
  <si>
    <t>Westport News</t>
  </si>
  <si>
    <t>Wilton</t>
  </si>
  <si>
    <t>Wilton Bulletin</t>
  </si>
  <si>
    <t>Norwalk Hour</t>
  </si>
  <si>
    <t xml:space="preserve">Grand Total = </t>
  </si>
  <si>
    <t>Selectmen's Office</t>
  </si>
  <si>
    <t xml:space="preserve">Town Clerk </t>
  </si>
  <si>
    <t xml:space="preserve">Total Land Use </t>
  </si>
  <si>
    <t xml:space="preserve"> Tax Collector</t>
  </si>
  <si>
    <t>Assessor</t>
  </si>
  <si>
    <t xml:space="preserve"> Purchasing Agent</t>
  </si>
  <si>
    <t>Miscellaneous Expenses</t>
  </si>
  <si>
    <t>Grand Total</t>
  </si>
  <si>
    <t>Towns</t>
  </si>
  <si>
    <t>Circulation percent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</si>
</sst>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quot;$&quot;#,##0.00"/>
  </numFmts>
  <fonts count="2">
    <font>
      <sz val="11"/>
      <color theme="1"/>
      <name val="Calibri"/>
      <family val="2"/>
      <scheme val="minor"/>
    </font>
    <font>
      <b/>
      <sz val="11"/>
      <color rgb="FF000000"/>
      <name val="Calibri"/>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164" fontId="0" fillId="0" borderId="0" xfId="0" applyNumberFormat="1"/>
    <xf numFmtId="4" fontId="0" fillId="0" borderId="0" xfId="0" applyNumberFormat="1"/>
    <xf numFmtId="3" fontId="0" fillId="0" borderId="0" xfId="0" applyNumberFormat="1"/>
    <xf numFmtId="0" fontId="0" fillId="0" borderId="0" xfId="0" pivotButton="1"/>
    <xf numFmtId="0" fontId="1" fillId="0" borderId="0" xfId="0" applyFont="1"/>
    <xf numFmtId="165" fontId="0" fillId="0" borderId="0" xfId="0" applyNumberFormat="1"/>
  </cellXfs>
  <cellStyles count="1">
    <cellStyle name="Normal" xfId="0" builtinId="0"/>
  </cellStyles>
  <dxfs count="0"/>
  <tableStyles count="0" defaultTableStyle="TableStyleMedium2" defaultPivotStyle="PivotStyleMedium9"/>
  <colors>
    <mruColors>
      <color rgb="FF0099CC"/>
      <color rgb="FF33CC33"/>
      <color rgb="FF006600"/>
      <color rgb="FF66CCFF"/>
      <color rgb="FF00CC99"/>
      <color rgb="FF6666FF"/>
      <color rgb="FF9999FF"/>
      <color rgb="FF99CCFF"/>
      <color rgb="FFFF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Annual Expense over Three Fiscal Years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0717880736818334E-2"/>
          <c:y val="9.0626801124524703E-2"/>
          <c:w val="0.89285272061524312"/>
          <c:h val="0.70095022835455489"/>
        </c:manualLayout>
      </c:layout>
      <c:lineChart>
        <c:grouping val="standard"/>
        <c:varyColors val="0"/>
        <c:ser>
          <c:idx val="1"/>
          <c:order val="1"/>
          <c:tx>
            <c:strRef>
              <c:f>'3-Yr Trend Line'!$A$3</c:f>
              <c:strCache>
                <c:ptCount val="1"/>
                <c:pt idx="0">
                  <c:v>Bridgewater</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'3-Yr Trend Line'!$B$1:$D$1</c:f>
              <c:strCache>
                <c:ptCount val="3"/>
                <c:pt idx="0">
                  <c:v>23-24 Annual expense</c:v>
                </c:pt>
                <c:pt idx="1">
                  <c:v>24-25 Annual Expense</c:v>
                </c:pt>
                <c:pt idx="2">
                  <c:v>25-26 Annual Expense</c:v>
                </c:pt>
              </c:strCache>
            </c:strRef>
          </c:cat>
          <c:val>
            <c:numRef>
              <c:f>'3-Yr Trend Line'!$B$3:$D$3</c:f>
              <c:numCache>
                <c:formatCode>General</c:formatCode>
                <c:ptCount val="3"/>
                <c:pt idx="1">
                  <c:v>2398.3200000000002</c:v>
                </c:pt>
                <c:pt idx="2">
                  <c:v>4088.48</c:v>
                </c:pt>
              </c:numCache>
            </c:numRef>
          </c:val>
          <c:smooth val="0"/>
          <c:extLst>
            <c:ext xmlns:c16="http://schemas.microsoft.com/office/drawing/2014/chart" uri="{C3380CC4-5D6E-409C-BE32-E72D297353CC}">
              <c16:uniqueId val="{00000001-04D1-4E93-93C9-04785F189F3B}"/>
            </c:ext>
          </c:extLst>
        </c:ser>
        <c:ser>
          <c:idx val="2"/>
          <c:order val="2"/>
          <c:tx>
            <c:strRef>
              <c:f>'3-Yr Trend Line'!$A$4</c:f>
              <c:strCache>
                <c:ptCount val="1"/>
                <c:pt idx="0">
                  <c:v>Brookfield</c:v>
                </c:pt>
              </c:strCache>
            </c:strRef>
          </c:tx>
          <c:spPr>
            <a:ln w="28575" cap="rnd">
              <a:solidFill>
                <a:srgbClr val="33CC33"/>
              </a:solidFill>
              <a:round/>
            </a:ln>
            <a:effectLst/>
          </c:spPr>
          <c:marker>
            <c:symbol val="circle"/>
            <c:size val="5"/>
            <c:spPr>
              <a:solidFill>
                <a:srgbClr val="33CC33"/>
              </a:solidFill>
              <a:ln w="9525">
                <a:solidFill>
                  <a:srgbClr val="33CC33"/>
                </a:solidFill>
              </a:ln>
              <a:effectLst/>
            </c:spPr>
          </c:marker>
          <c:cat>
            <c:strRef>
              <c:f>'3-Yr Trend Line'!$B$1:$D$1</c:f>
              <c:strCache>
                <c:ptCount val="3"/>
                <c:pt idx="0">
                  <c:v>23-24 Annual expense</c:v>
                </c:pt>
                <c:pt idx="1">
                  <c:v>24-25 Annual Expense</c:v>
                </c:pt>
                <c:pt idx="2">
                  <c:v>25-26 Annual Expense</c:v>
                </c:pt>
              </c:strCache>
            </c:strRef>
          </c:cat>
          <c:val>
            <c:numRef>
              <c:f>'3-Yr Trend Line'!$B$4:$D$4</c:f>
              <c:numCache>
                <c:formatCode>General</c:formatCode>
                <c:ptCount val="3"/>
                <c:pt idx="0">
                  <c:v>21371.53</c:v>
                </c:pt>
                <c:pt idx="1">
                  <c:v>30295.13</c:v>
                </c:pt>
                <c:pt idx="2">
                  <c:v>24355.3</c:v>
                </c:pt>
              </c:numCache>
            </c:numRef>
          </c:val>
          <c:smooth val="0"/>
          <c:extLst>
            <c:ext xmlns:c16="http://schemas.microsoft.com/office/drawing/2014/chart" uri="{C3380CC4-5D6E-409C-BE32-E72D297353CC}">
              <c16:uniqueId val="{00000002-04D1-4E93-93C9-04785F189F3B}"/>
            </c:ext>
          </c:extLst>
        </c:ser>
        <c:ser>
          <c:idx val="3"/>
          <c:order val="3"/>
          <c:tx>
            <c:strRef>
              <c:f>'3-Yr Trend Line'!$A$5</c:f>
              <c:strCache>
                <c:ptCount val="1"/>
                <c:pt idx="0">
                  <c:v>Danbury</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'3-Yr Trend Line'!$B$1:$D$1</c:f>
              <c:strCache>
                <c:ptCount val="3"/>
                <c:pt idx="0">
                  <c:v>23-24 Annual expense</c:v>
                </c:pt>
                <c:pt idx="1">
                  <c:v>24-25 Annual Expense</c:v>
                </c:pt>
                <c:pt idx="2">
                  <c:v>25-26 Annual Expense</c:v>
                </c:pt>
              </c:strCache>
            </c:strRef>
          </c:cat>
          <c:val>
            <c:numRef>
              <c:f>'3-Yr Trend Line'!$B$5:$D$5</c:f>
              <c:numCache>
                <c:formatCode>General</c:formatCode>
                <c:ptCount val="3"/>
                <c:pt idx="0">
                  <c:v>21732</c:v>
                </c:pt>
                <c:pt idx="1">
                  <c:v>26780</c:v>
                </c:pt>
                <c:pt idx="2">
                  <c:v>32260</c:v>
                </c:pt>
              </c:numCache>
            </c:numRef>
          </c:val>
          <c:smooth val="0"/>
          <c:extLst>
            <c:ext xmlns:c16="http://schemas.microsoft.com/office/drawing/2014/chart" uri="{C3380CC4-5D6E-409C-BE32-E72D297353CC}">
              <c16:uniqueId val="{00000003-04D1-4E93-93C9-04785F189F3B}"/>
            </c:ext>
          </c:extLst>
        </c:ser>
        <c:ser>
          <c:idx val="4"/>
          <c:order val="4"/>
          <c:tx>
            <c:strRef>
              <c:f>'3-Yr Trend Line'!$A$6</c:f>
              <c:strCache>
                <c:ptCount val="1"/>
                <c:pt idx="0">
                  <c:v>Darien</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Pt>
            <c:idx val="0"/>
            <c:marker>
              <c:symbol val="circle"/>
              <c:size val="5"/>
              <c:spPr>
                <a:solidFill>
                  <a:srgbClr val="33CCCC"/>
                </a:solidFill>
                <a:ln w="9525">
                  <a:solidFill>
                    <a:schemeClr val="accent5"/>
                  </a:solidFill>
                </a:ln>
                <a:effectLst/>
              </c:spPr>
            </c:marker>
            <c:bubble3D val="0"/>
            <c:extLst>
              <c:ext xmlns:c16="http://schemas.microsoft.com/office/drawing/2014/chart" uri="{C3380CC4-5D6E-409C-BE32-E72D297353CC}">
                <c16:uniqueId val="{00000016-A91B-434A-981D-06B6B4062A58}"/>
              </c:ext>
            </c:extLst>
          </c:dPt>
          <c:dPt>
            <c:idx val="1"/>
            <c:marker>
              <c:symbol val="circle"/>
              <c:size val="5"/>
              <c:spPr>
                <a:solidFill>
                  <a:srgbClr val="33CCCC"/>
                </a:solidFill>
                <a:ln w="9525">
                  <a:solidFill>
                    <a:schemeClr val="accent5"/>
                  </a:solidFill>
                </a:ln>
                <a:effectLst/>
              </c:spPr>
            </c:marker>
            <c:bubble3D val="0"/>
            <c:spPr>
              <a:ln w="28575" cap="rnd">
                <a:solidFill>
                  <a:srgbClr val="33CCCC"/>
                </a:solidFill>
                <a:round/>
              </a:ln>
              <a:effectLst/>
            </c:spPr>
            <c:extLst>
              <c:ext xmlns:c16="http://schemas.microsoft.com/office/drawing/2014/chart" uri="{C3380CC4-5D6E-409C-BE32-E72D297353CC}">
                <c16:uniqueId val="{00000014-A91B-434A-981D-06B6B4062A58}"/>
              </c:ext>
            </c:extLst>
          </c:dPt>
          <c:dPt>
            <c:idx val="2"/>
            <c:marker>
              <c:symbol val="circle"/>
              <c:size val="5"/>
              <c:spPr>
                <a:solidFill>
                  <a:srgbClr val="33CCCC"/>
                </a:solidFill>
                <a:ln w="9525">
                  <a:solidFill>
                    <a:schemeClr val="accent5"/>
                  </a:solidFill>
                </a:ln>
                <a:effectLst/>
              </c:spPr>
            </c:marker>
            <c:bubble3D val="0"/>
            <c:spPr>
              <a:ln w="28575" cap="rnd">
                <a:solidFill>
                  <a:srgbClr val="33CCCC"/>
                </a:solidFill>
                <a:round/>
              </a:ln>
              <a:effectLst/>
            </c:spPr>
            <c:extLst>
              <c:ext xmlns:c16="http://schemas.microsoft.com/office/drawing/2014/chart" uri="{C3380CC4-5D6E-409C-BE32-E72D297353CC}">
                <c16:uniqueId val="{00000015-A91B-434A-981D-06B6B4062A58}"/>
              </c:ext>
            </c:extLst>
          </c:dPt>
          <c:cat>
            <c:strRef>
              <c:f>'3-Yr Trend Line'!$B$1:$D$1</c:f>
              <c:strCache>
                <c:ptCount val="3"/>
                <c:pt idx="0">
                  <c:v>23-24 Annual expense</c:v>
                </c:pt>
                <c:pt idx="1">
                  <c:v>24-25 Annual Expense</c:v>
                </c:pt>
                <c:pt idx="2">
                  <c:v>25-26 Annual Expense</c:v>
                </c:pt>
              </c:strCache>
            </c:strRef>
          </c:cat>
          <c:val>
            <c:numRef>
              <c:f>'3-Yr Trend Line'!$B$6:$D$6</c:f>
              <c:numCache>
                <c:formatCode>General</c:formatCode>
                <c:ptCount val="3"/>
                <c:pt idx="0">
                  <c:v>18530.21</c:v>
                </c:pt>
                <c:pt idx="1">
                  <c:v>19037.009999999998</c:v>
                </c:pt>
                <c:pt idx="2">
                  <c:v>15865.99</c:v>
                </c:pt>
              </c:numCache>
            </c:numRef>
          </c:val>
          <c:smooth val="0"/>
          <c:extLst>
            <c:ext xmlns:c16="http://schemas.microsoft.com/office/drawing/2014/chart" uri="{C3380CC4-5D6E-409C-BE32-E72D297353CC}">
              <c16:uniqueId val="{00000004-04D1-4E93-93C9-04785F189F3B}"/>
            </c:ext>
          </c:extLst>
        </c:ser>
        <c:ser>
          <c:idx val="5"/>
          <c:order val="5"/>
          <c:tx>
            <c:strRef>
              <c:f>'3-Yr Trend Line'!$A$7</c:f>
              <c:strCache>
                <c:ptCount val="1"/>
                <c:pt idx="0">
                  <c:v>Greenwich</c:v>
                </c:pt>
              </c:strCache>
            </c:strRef>
          </c:tx>
          <c:spPr>
            <a:ln w="28575" cap="rnd">
              <a:solidFill>
                <a:srgbClr val="C00000"/>
              </a:solidFill>
              <a:round/>
            </a:ln>
            <a:effectLst/>
          </c:spPr>
          <c:marker>
            <c:symbol val="circle"/>
            <c:size val="5"/>
            <c:spPr>
              <a:solidFill>
                <a:srgbClr val="C00000"/>
              </a:solidFill>
              <a:ln w="9525">
                <a:solidFill>
                  <a:srgbClr val="C00000"/>
                </a:solidFill>
              </a:ln>
              <a:effectLst/>
            </c:spPr>
          </c:marker>
          <c:cat>
            <c:strRef>
              <c:f>'3-Yr Trend Line'!$B$1:$D$1</c:f>
              <c:strCache>
                <c:ptCount val="3"/>
                <c:pt idx="0">
                  <c:v>23-24 Annual expense</c:v>
                </c:pt>
                <c:pt idx="1">
                  <c:v>24-25 Annual Expense</c:v>
                </c:pt>
                <c:pt idx="2">
                  <c:v>25-26 Annual Expense</c:v>
                </c:pt>
              </c:strCache>
            </c:strRef>
          </c:cat>
          <c:val>
            <c:numRef>
              <c:f>'3-Yr Trend Line'!$B$7:$D$7</c:f>
              <c:numCache>
                <c:formatCode>General</c:formatCode>
                <c:ptCount val="3"/>
                <c:pt idx="0">
                  <c:v>44066.98</c:v>
                </c:pt>
                <c:pt idx="1">
                  <c:v>37702.870000000003</c:v>
                </c:pt>
                <c:pt idx="2" formatCode="#,##0.00">
                  <c:v>55351.86</c:v>
                </c:pt>
              </c:numCache>
            </c:numRef>
          </c:val>
          <c:smooth val="0"/>
          <c:extLst>
            <c:ext xmlns:c16="http://schemas.microsoft.com/office/drawing/2014/chart" uri="{C3380CC4-5D6E-409C-BE32-E72D297353CC}">
              <c16:uniqueId val="{00000005-04D1-4E93-93C9-04785F189F3B}"/>
            </c:ext>
          </c:extLst>
        </c:ser>
        <c:ser>
          <c:idx val="6"/>
          <c:order val="6"/>
          <c:tx>
            <c:strRef>
              <c:f>'3-Yr Trend Line'!$A$8</c:f>
              <c:strCache>
                <c:ptCount val="1"/>
                <c:pt idx="0">
                  <c:v>New Canaan</c:v>
                </c:pt>
              </c:strCache>
            </c:strRef>
          </c:tx>
          <c:spPr>
            <a:ln w="28575" cap="rnd">
              <a:solidFill>
                <a:srgbClr val="0099CC"/>
              </a:solidFill>
              <a:round/>
            </a:ln>
            <a:effectLst/>
          </c:spPr>
          <c:marker>
            <c:symbol val="circle"/>
            <c:size val="5"/>
            <c:spPr>
              <a:solidFill>
                <a:srgbClr val="0099CC"/>
              </a:solidFill>
              <a:ln w="9525">
                <a:solidFill>
                  <a:srgbClr val="0099CC"/>
                </a:solidFill>
              </a:ln>
              <a:effectLst/>
            </c:spPr>
          </c:marker>
          <c:cat>
            <c:strRef>
              <c:f>'3-Yr Trend Line'!$B$1:$D$1</c:f>
              <c:strCache>
                <c:ptCount val="3"/>
                <c:pt idx="0">
                  <c:v>23-24 Annual expense</c:v>
                </c:pt>
                <c:pt idx="1">
                  <c:v>24-25 Annual Expense</c:v>
                </c:pt>
                <c:pt idx="2">
                  <c:v>25-26 Annual Expense</c:v>
                </c:pt>
              </c:strCache>
            </c:strRef>
          </c:cat>
          <c:val>
            <c:numRef>
              <c:f>'3-Yr Trend Line'!$B$8:$D$8</c:f>
              <c:numCache>
                <c:formatCode>General</c:formatCode>
                <c:ptCount val="3"/>
                <c:pt idx="0">
                  <c:v>16126.41</c:v>
                </c:pt>
                <c:pt idx="1">
                  <c:v>17606.77</c:v>
                </c:pt>
                <c:pt idx="2">
                  <c:v>14303.05</c:v>
                </c:pt>
              </c:numCache>
            </c:numRef>
          </c:val>
          <c:smooth val="0"/>
          <c:extLst>
            <c:ext xmlns:c16="http://schemas.microsoft.com/office/drawing/2014/chart" uri="{C3380CC4-5D6E-409C-BE32-E72D297353CC}">
              <c16:uniqueId val="{00000006-04D1-4E93-93C9-04785F189F3B}"/>
            </c:ext>
          </c:extLst>
        </c:ser>
        <c:ser>
          <c:idx val="7"/>
          <c:order val="7"/>
          <c:tx>
            <c:strRef>
              <c:f>'3-Yr Trend Line'!$A$9</c:f>
              <c:strCache>
                <c:ptCount val="1"/>
                <c:pt idx="0">
                  <c:v>New Fairfield</c:v>
                </c:pt>
              </c:strCache>
            </c:strRef>
          </c:tx>
          <c:spPr>
            <a:ln w="28575" cap="rnd">
              <a:solidFill>
                <a:srgbClr val="9999FF"/>
              </a:solidFill>
              <a:round/>
            </a:ln>
            <a:effectLst/>
          </c:spPr>
          <c:marker>
            <c:symbol val="circle"/>
            <c:size val="5"/>
            <c:spPr>
              <a:solidFill>
                <a:srgbClr val="9999FF"/>
              </a:solidFill>
              <a:ln w="9525">
                <a:solidFill>
                  <a:srgbClr val="9999FF"/>
                </a:solidFill>
              </a:ln>
              <a:effectLst/>
            </c:spPr>
          </c:marker>
          <c:cat>
            <c:strRef>
              <c:f>'3-Yr Trend Line'!$B$1:$D$1</c:f>
              <c:strCache>
                <c:ptCount val="3"/>
                <c:pt idx="0">
                  <c:v>23-24 Annual expense</c:v>
                </c:pt>
                <c:pt idx="1">
                  <c:v>24-25 Annual Expense</c:v>
                </c:pt>
                <c:pt idx="2">
                  <c:v>25-26 Annual Expense</c:v>
                </c:pt>
              </c:strCache>
            </c:strRef>
          </c:cat>
          <c:val>
            <c:numRef>
              <c:f>'3-Yr Trend Line'!$B$9:$D$9</c:f>
              <c:numCache>
                <c:formatCode>General</c:formatCode>
                <c:ptCount val="3"/>
                <c:pt idx="0">
                  <c:v>10230</c:v>
                </c:pt>
                <c:pt idx="1">
                  <c:v>8122.8</c:v>
                </c:pt>
                <c:pt idx="2">
                  <c:v>6167.8</c:v>
                </c:pt>
              </c:numCache>
            </c:numRef>
          </c:val>
          <c:smooth val="0"/>
          <c:extLst>
            <c:ext xmlns:c16="http://schemas.microsoft.com/office/drawing/2014/chart" uri="{C3380CC4-5D6E-409C-BE32-E72D297353CC}">
              <c16:uniqueId val="{00000007-04D1-4E93-93C9-04785F189F3B}"/>
            </c:ext>
          </c:extLst>
        </c:ser>
        <c:ser>
          <c:idx val="9"/>
          <c:order val="9"/>
          <c:tx>
            <c:strRef>
              <c:f>'3-Yr Trend Line'!$A$11</c:f>
              <c:strCache>
                <c:ptCount val="1"/>
                <c:pt idx="0">
                  <c:v>Newtown</c:v>
                </c:pt>
              </c:strCache>
            </c:strRef>
          </c:tx>
          <c:spPr>
            <a:ln w="28575" cap="rnd">
              <a:solidFill>
                <a:srgbClr val="00CC99"/>
              </a:solidFill>
              <a:round/>
            </a:ln>
            <a:effectLst/>
          </c:spPr>
          <c:marker>
            <c:symbol val="circle"/>
            <c:size val="5"/>
            <c:spPr>
              <a:solidFill>
                <a:srgbClr val="00CC99"/>
              </a:solidFill>
              <a:ln w="9525">
                <a:solidFill>
                  <a:srgbClr val="00CC99"/>
                </a:solidFill>
              </a:ln>
              <a:effectLst/>
            </c:spPr>
          </c:marker>
          <c:cat>
            <c:strRef>
              <c:f>'3-Yr Trend Line'!$B$1:$D$1</c:f>
              <c:strCache>
                <c:ptCount val="3"/>
                <c:pt idx="0">
                  <c:v>23-24 Annual expense</c:v>
                </c:pt>
                <c:pt idx="1">
                  <c:v>24-25 Annual Expense</c:v>
                </c:pt>
                <c:pt idx="2">
                  <c:v>25-26 Annual Expense</c:v>
                </c:pt>
              </c:strCache>
            </c:strRef>
          </c:cat>
          <c:val>
            <c:numRef>
              <c:f>'3-Yr Trend Line'!$B$11:$D$11</c:f>
              <c:numCache>
                <c:formatCode>General</c:formatCode>
                <c:ptCount val="3"/>
                <c:pt idx="0">
                  <c:v>25018.84</c:v>
                </c:pt>
                <c:pt idx="1">
                  <c:v>22167.07</c:v>
                </c:pt>
                <c:pt idx="2">
                  <c:v>21519.3</c:v>
                </c:pt>
              </c:numCache>
            </c:numRef>
          </c:val>
          <c:smooth val="0"/>
          <c:extLst>
            <c:ext xmlns:c16="http://schemas.microsoft.com/office/drawing/2014/chart" uri="{C3380CC4-5D6E-409C-BE32-E72D297353CC}">
              <c16:uniqueId val="{00000009-04D1-4E93-93C9-04785F189F3B}"/>
            </c:ext>
          </c:extLst>
        </c:ser>
        <c:ser>
          <c:idx val="11"/>
          <c:order val="11"/>
          <c:tx>
            <c:strRef>
              <c:f>'3-Yr Trend Line'!$A$13</c:f>
              <c:strCache>
                <c:ptCount val="1"/>
                <c:pt idx="0">
                  <c:v>Redding</c:v>
                </c:pt>
              </c:strCache>
            </c:strRef>
          </c:tx>
          <c:spPr>
            <a:ln w="28575" cap="rnd">
              <a:solidFill>
                <a:srgbClr val="66CCFF"/>
              </a:solidFill>
              <a:round/>
            </a:ln>
            <a:effectLst/>
          </c:spPr>
          <c:marker>
            <c:symbol val="circle"/>
            <c:size val="5"/>
            <c:spPr>
              <a:solidFill>
                <a:srgbClr val="66CCFF"/>
              </a:solidFill>
              <a:ln w="9525">
                <a:solidFill>
                  <a:srgbClr val="66CCFF"/>
                </a:solidFill>
              </a:ln>
              <a:effectLst/>
            </c:spPr>
          </c:marker>
          <c:cat>
            <c:strRef>
              <c:f>'3-Yr Trend Line'!$B$1:$D$1</c:f>
              <c:strCache>
                <c:ptCount val="3"/>
                <c:pt idx="0">
                  <c:v>23-24 Annual expense</c:v>
                </c:pt>
                <c:pt idx="1">
                  <c:v>24-25 Annual Expense</c:v>
                </c:pt>
                <c:pt idx="2">
                  <c:v>25-26 Annual Expense</c:v>
                </c:pt>
              </c:strCache>
            </c:strRef>
          </c:cat>
          <c:val>
            <c:numRef>
              <c:f>'3-Yr Trend Line'!$B$13:$D$13</c:f>
              <c:numCache>
                <c:formatCode>General</c:formatCode>
                <c:ptCount val="3"/>
                <c:pt idx="0">
                  <c:v>15660.34</c:v>
                </c:pt>
                <c:pt idx="1">
                  <c:v>18361.79</c:v>
                </c:pt>
                <c:pt idx="2">
                  <c:v>13840.76</c:v>
                </c:pt>
              </c:numCache>
            </c:numRef>
          </c:val>
          <c:smooth val="0"/>
          <c:extLst>
            <c:ext xmlns:c16="http://schemas.microsoft.com/office/drawing/2014/chart" uri="{C3380CC4-5D6E-409C-BE32-E72D297353CC}">
              <c16:uniqueId val="{0000000B-04D1-4E93-93C9-04785F189F3B}"/>
            </c:ext>
          </c:extLst>
        </c:ser>
        <c:ser>
          <c:idx val="12"/>
          <c:order val="12"/>
          <c:tx>
            <c:strRef>
              <c:f>'3-Yr Trend Line'!$A$14</c:f>
              <c:strCache>
                <c:ptCount val="1"/>
                <c:pt idx="0">
                  <c:v>Ridgefield</c:v>
                </c:pt>
              </c:strCache>
            </c:strRef>
          </c:tx>
          <c:spPr>
            <a:ln w="28575" cap="rnd">
              <a:solidFill>
                <a:srgbClr val="006600"/>
              </a:solidFill>
              <a:round/>
            </a:ln>
            <a:effectLst/>
          </c:spPr>
          <c:marker>
            <c:symbol val="circle"/>
            <c:size val="5"/>
            <c:spPr>
              <a:solidFill>
                <a:srgbClr val="006600"/>
              </a:solidFill>
              <a:ln w="9525">
                <a:solidFill>
                  <a:srgbClr val="006600"/>
                </a:solidFill>
              </a:ln>
              <a:effectLst/>
            </c:spPr>
          </c:marker>
          <c:cat>
            <c:strRef>
              <c:f>'3-Yr Trend Line'!$B$1:$D$1</c:f>
              <c:strCache>
                <c:ptCount val="3"/>
                <c:pt idx="0">
                  <c:v>23-24 Annual expense</c:v>
                </c:pt>
                <c:pt idx="1">
                  <c:v>24-25 Annual Expense</c:v>
                </c:pt>
                <c:pt idx="2">
                  <c:v>25-26 Annual Expense</c:v>
                </c:pt>
              </c:strCache>
            </c:strRef>
          </c:cat>
          <c:val>
            <c:numRef>
              <c:f>'3-Yr Trend Line'!$B$14:$D$14</c:f>
              <c:numCache>
                <c:formatCode>General</c:formatCode>
                <c:ptCount val="3"/>
                <c:pt idx="0">
                  <c:v>25000</c:v>
                </c:pt>
                <c:pt idx="1">
                  <c:v>30000</c:v>
                </c:pt>
                <c:pt idx="2">
                  <c:v>25000</c:v>
                </c:pt>
              </c:numCache>
            </c:numRef>
          </c:val>
          <c:smooth val="0"/>
          <c:extLst>
            <c:ext xmlns:c16="http://schemas.microsoft.com/office/drawing/2014/chart" uri="{C3380CC4-5D6E-409C-BE32-E72D297353CC}">
              <c16:uniqueId val="{0000000C-04D1-4E93-93C9-04785F189F3B}"/>
            </c:ext>
          </c:extLst>
        </c:ser>
        <c:ser>
          <c:idx val="13"/>
          <c:order val="13"/>
          <c:tx>
            <c:strRef>
              <c:f>'3-Yr Trend Line'!$A$15</c:f>
              <c:strCache>
                <c:ptCount val="1"/>
                <c:pt idx="0">
                  <c:v>Sherman</c:v>
                </c:pt>
              </c:strCache>
            </c:strRef>
          </c:tx>
          <c:spPr>
            <a:ln w="28575" cap="rnd">
              <a:solidFill>
                <a:srgbClr val="99CCFF"/>
              </a:solidFill>
              <a:round/>
            </a:ln>
            <a:effectLst/>
          </c:spPr>
          <c:marker>
            <c:symbol val="circle"/>
            <c:size val="5"/>
            <c:spPr>
              <a:solidFill>
                <a:srgbClr val="99CCFF"/>
              </a:solidFill>
              <a:ln w="9525">
                <a:solidFill>
                  <a:srgbClr val="99CCFF"/>
                </a:solidFill>
              </a:ln>
              <a:effectLst/>
            </c:spPr>
          </c:marker>
          <c:cat>
            <c:strRef>
              <c:f>'3-Yr Trend Line'!$B$1:$D$1</c:f>
              <c:strCache>
                <c:ptCount val="3"/>
                <c:pt idx="0">
                  <c:v>23-24 Annual expense</c:v>
                </c:pt>
                <c:pt idx="1">
                  <c:v>24-25 Annual Expense</c:v>
                </c:pt>
                <c:pt idx="2">
                  <c:v>25-26 Annual Expense</c:v>
                </c:pt>
              </c:strCache>
            </c:strRef>
          </c:cat>
          <c:val>
            <c:numRef>
              <c:f>'3-Yr Trend Line'!$B$15:$D$15</c:f>
              <c:numCache>
                <c:formatCode>General</c:formatCode>
                <c:ptCount val="3"/>
                <c:pt idx="0">
                  <c:v>10889.16</c:v>
                </c:pt>
                <c:pt idx="1">
                  <c:v>12033.56</c:v>
                </c:pt>
                <c:pt idx="2">
                  <c:v>10390.879999999999</c:v>
                </c:pt>
              </c:numCache>
            </c:numRef>
          </c:val>
          <c:smooth val="0"/>
          <c:extLst>
            <c:ext xmlns:c16="http://schemas.microsoft.com/office/drawing/2014/chart" uri="{C3380CC4-5D6E-409C-BE32-E72D297353CC}">
              <c16:uniqueId val="{0000000D-04D1-4E93-93C9-04785F189F3B}"/>
            </c:ext>
          </c:extLst>
        </c:ser>
        <c:ser>
          <c:idx val="14"/>
          <c:order val="14"/>
          <c:tx>
            <c:strRef>
              <c:f>'3-Yr Trend Line'!$A$16</c:f>
              <c:strCache>
                <c:ptCount val="1"/>
                <c:pt idx="0">
                  <c:v>Stamford</c:v>
                </c:pt>
              </c:strCache>
            </c:strRef>
          </c:tx>
          <c:spPr>
            <a:ln w="28575" cap="rnd">
              <a:solidFill>
                <a:schemeClr val="accent3">
                  <a:lumMod val="80000"/>
                  <a:lumOff val="20000"/>
                </a:schemeClr>
              </a:solidFill>
              <a:round/>
            </a:ln>
            <a:effectLst/>
          </c:spPr>
          <c:marker>
            <c:symbol val="circle"/>
            <c:size val="5"/>
            <c:spPr>
              <a:solidFill>
                <a:schemeClr val="accent3">
                  <a:lumMod val="80000"/>
                  <a:lumOff val="20000"/>
                </a:schemeClr>
              </a:solidFill>
              <a:ln w="9525">
                <a:solidFill>
                  <a:schemeClr val="accent3">
                    <a:lumMod val="80000"/>
                    <a:lumOff val="20000"/>
                  </a:schemeClr>
                </a:solidFill>
              </a:ln>
              <a:effectLst/>
            </c:spPr>
          </c:marker>
          <c:cat>
            <c:strRef>
              <c:f>'3-Yr Trend Line'!$B$1:$D$1</c:f>
              <c:strCache>
                <c:ptCount val="3"/>
                <c:pt idx="0">
                  <c:v>23-24 Annual expense</c:v>
                </c:pt>
                <c:pt idx="1">
                  <c:v>24-25 Annual Expense</c:v>
                </c:pt>
                <c:pt idx="2">
                  <c:v>25-26 Annual Expense</c:v>
                </c:pt>
              </c:strCache>
            </c:strRef>
          </c:cat>
          <c:val>
            <c:numRef>
              <c:f>'3-Yr Trend Line'!$B$16:$D$16</c:f>
              <c:numCache>
                <c:formatCode>General</c:formatCode>
                <c:ptCount val="3"/>
                <c:pt idx="0">
                  <c:v>20317.66</c:v>
                </c:pt>
                <c:pt idx="1">
                  <c:v>20317.66</c:v>
                </c:pt>
                <c:pt idx="2">
                  <c:v>20317.66</c:v>
                </c:pt>
              </c:numCache>
            </c:numRef>
          </c:val>
          <c:smooth val="0"/>
          <c:extLst>
            <c:ext xmlns:c16="http://schemas.microsoft.com/office/drawing/2014/chart" uri="{C3380CC4-5D6E-409C-BE32-E72D297353CC}">
              <c16:uniqueId val="{0000000E-04D1-4E93-93C9-04785F189F3B}"/>
            </c:ext>
          </c:extLst>
        </c:ser>
        <c:ser>
          <c:idx val="15"/>
          <c:order val="15"/>
          <c:tx>
            <c:strRef>
              <c:f>'3-Yr Trend Line'!$A$17</c:f>
              <c:strCache>
                <c:ptCount val="1"/>
                <c:pt idx="0">
                  <c:v>Weston</c:v>
                </c:pt>
              </c:strCache>
            </c:strRef>
          </c:tx>
          <c:spPr>
            <a:ln w="28575" cap="rnd">
              <a:solidFill>
                <a:srgbClr val="6666FF"/>
              </a:solidFill>
              <a:round/>
            </a:ln>
            <a:effectLst/>
          </c:spPr>
          <c:marker>
            <c:symbol val="circle"/>
            <c:size val="5"/>
            <c:spPr>
              <a:solidFill>
                <a:srgbClr val="6666FF"/>
              </a:solidFill>
              <a:ln w="9525">
                <a:solidFill>
                  <a:srgbClr val="6666FF"/>
                </a:solidFill>
              </a:ln>
              <a:effectLst/>
            </c:spPr>
          </c:marker>
          <c:cat>
            <c:strRef>
              <c:f>'3-Yr Trend Line'!$B$1:$D$1</c:f>
              <c:strCache>
                <c:ptCount val="3"/>
                <c:pt idx="0">
                  <c:v>23-24 Annual expense</c:v>
                </c:pt>
                <c:pt idx="1">
                  <c:v>24-25 Annual Expense</c:v>
                </c:pt>
                <c:pt idx="2">
                  <c:v>25-26 Annual Expense</c:v>
                </c:pt>
              </c:strCache>
            </c:strRef>
          </c:cat>
          <c:val>
            <c:numRef>
              <c:f>'3-Yr Trend Line'!$B$17:$D$17</c:f>
              <c:numCache>
                <c:formatCode>General</c:formatCode>
                <c:ptCount val="3"/>
                <c:pt idx="0">
                  <c:v>11788</c:v>
                </c:pt>
                <c:pt idx="1">
                  <c:v>6441</c:v>
                </c:pt>
                <c:pt idx="2">
                  <c:v>5145</c:v>
                </c:pt>
              </c:numCache>
            </c:numRef>
          </c:val>
          <c:smooth val="0"/>
          <c:extLst>
            <c:ext xmlns:c16="http://schemas.microsoft.com/office/drawing/2014/chart" uri="{C3380CC4-5D6E-409C-BE32-E72D297353CC}">
              <c16:uniqueId val="{0000000F-04D1-4E93-93C9-04785F189F3B}"/>
            </c:ext>
          </c:extLst>
        </c:ser>
        <c:ser>
          <c:idx val="16"/>
          <c:order val="16"/>
          <c:tx>
            <c:strRef>
              <c:f>'3-Yr Trend Line'!$A$18</c:f>
              <c:strCache>
                <c:ptCount val="1"/>
                <c:pt idx="0">
                  <c:v>Westport</c:v>
                </c:pt>
              </c:strCache>
            </c:strRef>
          </c:tx>
          <c:spPr>
            <a:ln w="28575" cap="rnd">
              <a:solidFill>
                <a:schemeClr val="bg1">
                  <a:lumMod val="50000"/>
                </a:schemeClr>
              </a:solidFill>
              <a:round/>
            </a:ln>
            <a:effectLst/>
          </c:spPr>
          <c:marker>
            <c:symbol val="circle"/>
            <c:size val="5"/>
            <c:spPr>
              <a:solidFill>
                <a:schemeClr val="bg1">
                  <a:lumMod val="50000"/>
                </a:schemeClr>
              </a:solidFill>
              <a:ln w="9525">
                <a:solidFill>
                  <a:schemeClr val="bg1">
                    <a:lumMod val="50000"/>
                  </a:schemeClr>
                </a:solidFill>
              </a:ln>
              <a:effectLst/>
            </c:spPr>
          </c:marker>
          <c:cat>
            <c:strRef>
              <c:f>'3-Yr Trend Line'!$B$1:$D$1</c:f>
              <c:strCache>
                <c:ptCount val="3"/>
                <c:pt idx="0">
                  <c:v>23-24 Annual expense</c:v>
                </c:pt>
                <c:pt idx="1">
                  <c:v>24-25 Annual Expense</c:v>
                </c:pt>
                <c:pt idx="2">
                  <c:v>25-26 Annual Expense</c:v>
                </c:pt>
              </c:strCache>
            </c:strRef>
          </c:cat>
          <c:val>
            <c:numRef>
              <c:f>'3-Yr Trend Line'!$B$18:$D$18</c:f>
              <c:numCache>
                <c:formatCode>General</c:formatCode>
                <c:ptCount val="3"/>
                <c:pt idx="0">
                  <c:v>12200</c:v>
                </c:pt>
                <c:pt idx="1">
                  <c:v>12000</c:v>
                </c:pt>
                <c:pt idx="2">
                  <c:v>11400</c:v>
                </c:pt>
              </c:numCache>
            </c:numRef>
          </c:val>
          <c:smooth val="0"/>
          <c:extLst>
            <c:ext xmlns:c16="http://schemas.microsoft.com/office/drawing/2014/chart" uri="{C3380CC4-5D6E-409C-BE32-E72D297353CC}">
              <c16:uniqueId val="{00000010-04D1-4E93-93C9-04785F189F3B}"/>
            </c:ext>
          </c:extLst>
        </c:ser>
        <c:ser>
          <c:idx val="17"/>
          <c:order val="17"/>
          <c:tx>
            <c:strRef>
              <c:f>'3-Yr Trend Line'!$A$19</c:f>
              <c:strCache>
                <c:ptCount val="1"/>
                <c:pt idx="0">
                  <c:v>Wilton</c:v>
                </c:pt>
              </c:strCache>
            </c:strRef>
          </c:tx>
          <c:spPr>
            <a:ln w="28575" cap="rnd">
              <a:solidFill>
                <a:schemeClr val="bg2">
                  <a:lumMod val="25000"/>
                </a:schemeClr>
              </a:solidFill>
              <a:round/>
            </a:ln>
            <a:effectLst/>
          </c:spPr>
          <c:marker>
            <c:symbol val="circle"/>
            <c:size val="5"/>
            <c:spPr>
              <a:solidFill>
                <a:schemeClr val="bg2">
                  <a:lumMod val="25000"/>
                </a:schemeClr>
              </a:solidFill>
              <a:ln w="9525">
                <a:solidFill>
                  <a:schemeClr val="bg2">
                    <a:lumMod val="25000"/>
                  </a:schemeClr>
                </a:solidFill>
              </a:ln>
              <a:effectLst/>
            </c:spPr>
          </c:marker>
          <c:cat>
            <c:strRef>
              <c:f>'3-Yr Trend Line'!$B$1:$D$1</c:f>
              <c:strCache>
                <c:ptCount val="3"/>
                <c:pt idx="0">
                  <c:v>23-24 Annual expense</c:v>
                </c:pt>
                <c:pt idx="1">
                  <c:v>24-25 Annual Expense</c:v>
                </c:pt>
                <c:pt idx="2">
                  <c:v>25-26 Annual Expense</c:v>
                </c:pt>
              </c:strCache>
            </c:strRef>
          </c:cat>
          <c:val>
            <c:numRef>
              <c:f>'3-Yr Trend Line'!$B$19:$D$19</c:f>
              <c:numCache>
                <c:formatCode>General</c:formatCode>
                <c:ptCount val="3"/>
                <c:pt idx="0">
                  <c:v>2006.19</c:v>
                </c:pt>
                <c:pt idx="1">
                  <c:v>1688.7</c:v>
                </c:pt>
                <c:pt idx="2">
                  <c:v>1908.93</c:v>
                </c:pt>
              </c:numCache>
            </c:numRef>
          </c:val>
          <c:smooth val="0"/>
          <c:extLst>
            <c:ext xmlns:c16="http://schemas.microsoft.com/office/drawing/2014/chart" uri="{C3380CC4-5D6E-409C-BE32-E72D297353CC}">
              <c16:uniqueId val="{00000011-04D1-4E93-93C9-04785F189F3B}"/>
            </c:ext>
          </c:extLst>
        </c:ser>
        <c:dLbls>
          <c:showLegendKey val="0"/>
          <c:showVal val="0"/>
          <c:showCatName val="0"/>
          <c:showSerName val="0"/>
          <c:showPercent val="0"/>
          <c:showBubbleSize val="0"/>
        </c:dLbls>
        <c:marker val="1"/>
        <c:smooth val="0"/>
        <c:axId val="1868901039"/>
        <c:axId val="1402052943"/>
        <c:extLst>
          <c:ext xmlns:c15="http://schemas.microsoft.com/office/drawing/2012/chart" uri="{02D57815-91ED-43cb-92C2-25804820EDAC}">
            <c15:filteredLineSeries>
              <c15:ser>
                <c:idx val="0"/>
                <c:order val="0"/>
                <c:tx>
                  <c:strRef>
                    <c:extLst>
                      <c:ext uri="{02D57815-91ED-43cb-92C2-25804820EDAC}">
                        <c15:formulaRef>
                          <c15:sqref>'3-Yr Trend Line'!$A$2</c15:sqref>
                        </c15:formulaRef>
                      </c:ext>
                    </c:extLst>
                    <c:strCache>
                      <c:ptCount val="1"/>
                      <c:pt idx="0">
                        <c:v>Bethel</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Pt>
                  <c:idx val="2"/>
                  <c:marker>
                    <c:symbol val="circle"/>
                    <c:size val="5"/>
                    <c:spPr>
                      <a:solidFill>
                        <a:srgbClr val="FF33CC"/>
                      </a:solidFill>
                      <a:ln w="9525">
                        <a:solidFill>
                          <a:schemeClr val="accent1"/>
                        </a:solidFill>
                      </a:ln>
                      <a:effectLst/>
                    </c:spPr>
                  </c:marker>
                  <c:bubble3D val="0"/>
                  <c:extLst>
                    <c:ext xmlns:c16="http://schemas.microsoft.com/office/drawing/2014/chart" uri="{C3380CC4-5D6E-409C-BE32-E72D297353CC}">
                      <c16:uniqueId val="{0000001D-A91B-434A-981D-06B6B4062A58}"/>
                    </c:ext>
                  </c:extLst>
                </c:dPt>
                <c:cat>
                  <c:strRef>
                    <c:extLst>
                      <c:ext uri="{02D57815-91ED-43cb-92C2-25804820EDAC}">
                        <c15:formulaRef>
                          <c15:sqref>'3-Yr Trend Line'!$B$1:$D$1</c15:sqref>
                        </c15:formulaRef>
                      </c:ext>
                    </c:extLst>
                    <c:strCache>
                      <c:ptCount val="3"/>
                      <c:pt idx="0">
                        <c:v>23-24 Annual expense</c:v>
                      </c:pt>
                      <c:pt idx="1">
                        <c:v>24-25 Annual Expense</c:v>
                      </c:pt>
                      <c:pt idx="2">
                        <c:v>25-26 Annual Expense</c:v>
                      </c:pt>
                    </c:strCache>
                  </c:strRef>
                </c:cat>
                <c:val>
                  <c:numRef>
                    <c:extLst>
                      <c:ext uri="{02D57815-91ED-43cb-92C2-25804820EDAC}">
                        <c15:formulaRef>
                          <c15:sqref>'3-Yr Trend Line'!$B$2:$D$2</c15:sqref>
                        </c15:formulaRef>
                      </c:ext>
                    </c:extLst>
                    <c:numCache>
                      <c:formatCode>General</c:formatCode>
                      <c:ptCount val="3"/>
                      <c:pt idx="2">
                        <c:v>15400.93</c:v>
                      </c:pt>
                    </c:numCache>
                  </c:numRef>
                </c:val>
                <c:smooth val="0"/>
                <c:extLst>
                  <c:ext xmlns:c16="http://schemas.microsoft.com/office/drawing/2014/chart" uri="{C3380CC4-5D6E-409C-BE32-E72D297353CC}">
                    <c16:uniqueId val="{00000000-04D1-4E93-93C9-04785F189F3B}"/>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'3-Yr Trend Line'!$A$10</c15:sqref>
                        </c15:formulaRef>
                      </c:ext>
                    </c:extLst>
                    <c:strCache>
                      <c:ptCount val="1"/>
                      <c:pt idx="0">
                        <c:v>New Milford</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extLst xmlns:c15="http://schemas.microsoft.com/office/drawing/2012/chart">
                      <c:ext xmlns:c15="http://schemas.microsoft.com/office/drawing/2012/chart" uri="{02D57815-91ED-43cb-92C2-25804820EDAC}">
                        <c15:formulaRef>
                          <c15:sqref>'3-Yr Trend Line'!$B$1:$D$1</c15:sqref>
                        </c15:formulaRef>
                      </c:ext>
                    </c:extLst>
                    <c:strCache>
                      <c:ptCount val="3"/>
                      <c:pt idx="0">
                        <c:v>23-24 Annual expense</c:v>
                      </c:pt>
                      <c:pt idx="1">
                        <c:v>24-25 Annual Expense</c:v>
                      </c:pt>
                      <c:pt idx="2">
                        <c:v>25-26 Annual Expense</c:v>
                      </c:pt>
                    </c:strCache>
                  </c:strRef>
                </c:cat>
                <c:val>
                  <c:numRef>
                    <c:extLst xmlns:c15="http://schemas.microsoft.com/office/drawing/2012/chart">
                      <c:ext xmlns:c15="http://schemas.microsoft.com/office/drawing/2012/chart" uri="{02D57815-91ED-43cb-92C2-25804820EDAC}">
                        <c15:formulaRef>
                          <c15:sqref>'3-Yr Trend Line'!$B$10:$D$10</c15:sqref>
                        </c15:formulaRef>
                      </c:ext>
                    </c:extLst>
                    <c:numCache>
                      <c:formatCode>General</c:formatCode>
                      <c:ptCount val="3"/>
                    </c:numCache>
                  </c:numRef>
                </c:val>
                <c:smooth val="0"/>
                <c:extLst xmlns:c15="http://schemas.microsoft.com/office/drawing/2012/chart">
                  <c:ext xmlns:c16="http://schemas.microsoft.com/office/drawing/2014/chart" uri="{C3380CC4-5D6E-409C-BE32-E72D297353CC}">
                    <c16:uniqueId val="{00000008-04D1-4E93-93C9-04785F189F3B}"/>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'3-Yr Trend Line'!$A$12</c15:sqref>
                        </c15:formulaRef>
                      </c:ext>
                    </c:extLst>
                    <c:strCache>
                      <c:ptCount val="1"/>
                      <c:pt idx="0">
                        <c:v>Norwalk</c:v>
                      </c:pt>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cat>
                  <c:strRef>
                    <c:extLst xmlns:c15="http://schemas.microsoft.com/office/drawing/2012/chart">
                      <c:ext xmlns:c15="http://schemas.microsoft.com/office/drawing/2012/chart" uri="{02D57815-91ED-43cb-92C2-25804820EDAC}">
                        <c15:formulaRef>
                          <c15:sqref>'3-Yr Trend Line'!$B$1:$D$1</c15:sqref>
                        </c15:formulaRef>
                      </c:ext>
                    </c:extLst>
                    <c:strCache>
                      <c:ptCount val="3"/>
                      <c:pt idx="0">
                        <c:v>23-24 Annual expense</c:v>
                      </c:pt>
                      <c:pt idx="1">
                        <c:v>24-25 Annual Expense</c:v>
                      </c:pt>
                      <c:pt idx="2">
                        <c:v>25-26 Annual Expense</c:v>
                      </c:pt>
                    </c:strCache>
                  </c:strRef>
                </c:cat>
                <c:val>
                  <c:numRef>
                    <c:extLst xmlns:c15="http://schemas.microsoft.com/office/drawing/2012/chart">
                      <c:ext xmlns:c15="http://schemas.microsoft.com/office/drawing/2012/chart" uri="{02D57815-91ED-43cb-92C2-25804820EDAC}">
                        <c15:formulaRef>
                          <c15:sqref>'3-Yr Trend Line'!$B$12:$D$12</c15:sqref>
                        </c15:formulaRef>
                      </c:ext>
                    </c:extLst>
                    <c:numCache>
                      <c:formatCode>General</c:formatCode>
                      <c:ptCount val="3"/>
                    </c:numCache>
                  </c:numRef>
                </c:val>
                <c:smooth val="0"/>
                <c:extLst xmlns:c15="http://schemas.microsoft.com/office/drawing/2012/chart">
                  <c:ext xmlns:c16="http://schemas.microsoft.com/office/drawing/2014/chart" uri="{C3380CC4-5D6E-409C-BE32-E72D297353CC}">
                    <c16:uniqueId val="{0000000A-04D1-4E93-93C9-04785F189F3B}"/>
                  </c:ext>
                </c:extLst>
              </c15:ser>
            </c15:filteredLineSeries>
          </c:ext>
        </c:extLst>
      </c:lineChart>
      <c:catAx>
        <c:axId val="18689010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02052943"/>
        <c:crosses val="autoZero"/>
        <c:auto val="1"/>
        <c:lblAlgn val="ctr"/>
        <c:lblOffset val="100"/>
        <c:noMultiLvlLbl val="0"/>
      </c:catAx>
      <c:valAx>
        <c:axId val="140205294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89010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[Compiled Data from Legal Notice Assessment.xlsx]Expense % Breakdown!PivotTable1</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Department</a:t>
            </a:r>
            <a:r>
              <a:rPr lang="en-US" baseline="0"/>
              <a:t> Percentage of Total Expense by Municipality  </a:t>
            </a:r>
            <a:endParaRPr lang="en-US"/>
          </a:p>
        </c:rich>
      </c:tx>
      <c:layout>
        <c:manualLayout>
          <c:xMode val="edge"/>
          <c:yMode val="edge"/>
          <c:x val="0.13241349726950963"/>
          <c:y val="1.917151020064622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rgbClr val="0099CC"/>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rgbClr val="FFC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rgbClr val="C0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tx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rgbClr val="0099CC"/>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rgbClr val="FFC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rgbClr val="C0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tx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rgbClr val="0099CC"/>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rgbClr val="FFC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tx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rgbClr val="C0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rgbClr val="0099CC"/>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
        <c:spPr>
          <a:solidFill>
            <a:srgbClr val="FFC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tx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rgbClr val="C0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tx1">
              <a:lumMod val="95000"/>
              <a:lumOff val="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
        <c:spPr>
          <a:solidFill>
            <a:srgbClr val="0099CC"/>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rgbClr val="FFC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rgbClr val="C0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tx1">
              <a:lumMod val="95000"/>
              <a:lumOff val="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
        <c:spPr>
          <a:solidFill>
            <a:srgbClr val="0099CC"/>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
        <c:spPr>
          <a:solidFill>
            <a:srgbClr val="FFC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
        <c:spPr>
          <a:solidFill>
            <a:srgbClr val="C0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tx1">
              <a:lumMod val="95000"/>
              <a:lumOff val="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percentStacked"/>
        <c:varyColors val="0"/>
        <c:ser>
          <c:idx val="0"/>
          <c:order val="0"/>
          <c:tx>
            <c:strRef>
              <c:f>'Expense % Breakdown'!$B$2</c:f>
              <c:strCache>
                <c:ptCount val="1"/>
                <c:pt idx="0">
                  <c:v>Selectmen's Office</c:v>
                </c:pt>
              </c:strCache>
            </c:strRef>
          </c:tx>
          <c:spPr>
            <a:solidFill>
              <a:srgbClr val="0099CC"/>
            </a:solidFill>
            <a:ln>
              <a:noFill/>
            </a:ln>
            <a:effectLst/>
          </c:spPr>
          <c:invertIfNegative val="0"/>
          <c:cat>
            <c:strRef>
              <c:f>'Expense % Breakdown'!$A$3:$A$16</c:f>
              <c:strCache>
                <c:ptCount val="13"/>
                <c:pt idx="0">
                  <c:v>Bethel</c:v>
                </c:pt>
                <c:pt idx="1">
                  <c:v>Bridgewater</c:v>
                </c:pt>
                <c:pt idx="2">
                  <c:v>Brookfield</c:v>
                </c:pt>
                <c:pt idx="3">
                  <c:v>Danbury</c:v>
                </c:pt>
                <c:pt idx="4">
                  <c:v>Darien</c:v>
                </c:pt>
                <c:pt idx="5">
                  <c:v>Greenwich</c:v>
                </c:pt>
                <c:pt idx="6">
                  <c:v>New Canaan</c:v>
                </c:pt>
                <c:pt idx="7">
                  <c:v>New Fairfield</c:v>
                </c:pt>
                <c:pt idx="8">
                  <c:v>Newtown</c:v>
                </c:pt>
                <c:pt idx="9">
                  <c:v>Redding</c:v>
                </c:pt>
                <c:pt idx="10">
                  <c:v>Sherman</c:v>
                </c:pt>
                <c:pt idx="11">
                  <c:v>Weston</c:v>
                </c:pt>
                <c:pt idx="12">
                  <c:v>Westport</c:v>
                </c:pt>
              </c:strCache>
            </c:strRef>
          </c:cat>
          <c:val>
            <c:numRef>
              <c:f>'Expense % Breakdown'!$B$3:$B$16</c:f>
              <c:numCache>
                <c:formatCode>General</c:formatCode>
                <c:ptCount val="13"/>
                <c:pt idx="0">
                  <c:v>2014.7</c:v>
                </c:pt>
                <c:pt idx="1">
                  <c:v>1856.44</c:v>
                </c:pt>
                <c:pt idx="2">
                  <c:v>4760</c:v>
                </c:pt>
                <c:pt idx="4">
                  <c:v>797.68</c:v>
                </c:pt>
                <c:pt idx="5">
                  <c:v>995.35</c:v>
                </c:pt>
                <c:pt idx="6">
                  <c:v>255</c:v>
                </c:pt>
                <c:pt idx="7">
                  <c:v>423.2</c:v>
                </c:pt>
                <c:pt idx="8">
                  <c:v>832</c:v>
                </c:pt>
                <c:pt idx="9">
                  <c:v>142.5</c:v>
                </c:pt>
                <c:pt idx="10">
                  <c:v>1496.49</c:v>
                </c:pt>
                <c:pt idx="12">
                  <c:v>1000</c:v>
                </c:pt>
              </c:numCache>
            </c:numRef>
          </c:val>
          <c:extLst>
            <c:ext xmlns:c16="http://schemas.microsoft.com/office/drawing/2014/chart" uri="{C3380CC4-5D6E-409C-BE32-E72D297353CC}">
              <c16:uniqueId val="{00000000-D42E-4AD6-9189-02FA0237F169}"/>
            </c:ext>
          </c:extLst>
        </c:ser>
        <c:ser>
          <c:idx val="1"/>
          <c:order val="1"/>
          <c:tx>
            <c:strRef>
              <c:f>'Expense % Breakdown'!$C$2</c:f>
              <c:strCache>
                <c:ptCount val="1"/>
                <c:pt idx="0">
                  <c:v>Town Clerk </c:v>
                </c:pt>
              </c:strCache>
            </c:strRef>
          </c:tx>
          <c:spPr>
            <a:solidFill>
              <a:schemeClr val="accent1">
                <a:lumMod val="75000"/>
              </a:schemeClr>
            </a:solidFill>
            <a:ln>
              <a:noFill/>
            </a:ln>
            <a:effectLst/>
          </c:spPr>
          <c:invertIfNegative val="0"/>
          <c:cat>
            <c:strRef>
              <c:f>'Expense % Breakdown'!$A$3:$A$16</c:f>
              <c:strCache>
                <c:ptCount val="13"/>
                <c:pt idx="0">
                  <c:v>Bethel</c:v>
                </c:pt>
                <c:pt idx="1">
                  <c:v>Bridgewater</c:v>
                </c:pt>
                <c:pt idx="2">
                  <c:v>Brookfield</c:v>
                </c:pt>
                <c:pt idx="3">
                  <c:v>Danbury</c:v>
                </c:pt>
                <c:pt idx="4">
                  <c:v>Darien</c:v>
                </c:pt>
                <c:pt idx="5">
                  <c:v>Greenwich</c:v>
                </c:pt>
                <c:pt idx="6">
                  <c:v>New Canaan</c:v>
                </c:pt>
                <c:pt idx="7">
                  <c:v>New Fairfield</c:v>
                </c:pt>
                <c:pt idx="8">
                  <c:v>Newtown</c:v>
                </c:pt>
                <c:pt idx="9">
                  <c:v>Redding</c:v>
                </c:pt>
                <c:pt idx="10">
                  <c:v>Sherman</c:v>
                </c:pt>
                <c:pt idx="11">
                  <c:v>Weston</c:v>
                </c:pt>
                <c:pt idx="12">
                  <c:v>Westport</c:v>
                </c:pt>
              </c:strCache>
            </c:strRef>
          </c:cat>
          <c:val>
            <c:numRef>
              <c:f>'Expense % Breakdown'!$C$3:$C$16</c:f>
              <c:numCache>
                <c:formatCode>General</c:formatCode>
                <c:ptCount val="13"/>
                <c:pt idx="0">
                  <c:v>4537.2299999999996</c:v>
                </c:pt>
                <c:pt idx="2">
                  <c:v>3000</c:v>
                </c:pt>
                <c:pt idx="3">
                  <c:v>11000</c:v>
                </c:pt>
                <c:pt idx="4">
                  <c:v>3662.08</c:v>
                </c:pt>
                <c:pt idx="5">
                  <c:v>750</c:v>
                </c:pt>
                <c:pt idx="6">
                  <c:v>3988.39</c:v>
                </c:pt>
                <c:pt idx="8">
                  <c:v>743.9</c:v>
                </c:pt>
                <c:pt idx="9">
                  <c:v>4601.5</c:v>
                </c:pt>
                <c:pt idx="10">
                  <c:v>3804.9900000000002</c:v>
                </c:pt>
                <c:pt idx="11">
                  <c:v>1549</c:v>
                </c:pt>
                <c:pt idx="12">
                  <c:v>500</c:v>
                </c:pt>
              </c:numCache>
            </c:numRef>
          </c:val>
          <c:extLst>
            <c:ext xmlns:c16="http://schemas.microsoft.com/office/drawing/2014/chart" uri="{C3380CC4-5D6E-409C-BE32-E72D297353CC}">
              <c16:uniqueId val="{00000001-D42E-4AD6-9189-02FA0237F169}"/>
            </c:ext>
          </c:extLst>
        </c:ser>
        <c:ser>
          <c:idx val="2"/>
          <c:order val="2"/>
          <c:tx>
            <c:strRef>
              <c:f>'Expense % Breakdown'!$D$2</c:f>
              <c:strCache>
                <c:ptCount val="1"/>
                <c:pt idx="0">
                  <c:v>Total Land Use </c:v>
                </c:pt>
              </c:strCache>
            </c:strRef>
          </c:tx>
          <c:spPr>
            <a:solidFill>
              <a:schemeClr val="accent6"/>
            </a:solidFill>
            <a:ln>
              <a:noFill/>
            </a:ln>
            <a:effectLst/>
          </c:spPr>
          <c:invertIfNegative val="0"/>
          <c:cat>
            <c:strRef>
              <c:f>'Expense % Breakdown'!$A$3:$A$16</c:f>
              <c:strCache>
                <c:ptCount val="13"/>
                <c:pt idx="0">
                  <c:v>Bethel</c:v>
                </c:pt>
                <c:pt idx="1">
                  <c:v>Bridgewater</c:v>
                </c:pt>
                <c:pt idx="2">
                  <c:v>Brookfield</c:v>
                </c:pt>
                <c:pt idx="3">
                  <c:v>Danbury</c:v>
                </c:pt>
                <c:pt idx="4">
                  <c:v>Darien</c:v>
                </c:pt>
                <c:pt idx="5">
                  <c:v>Greenwich</c:v>
                </c:pt>
                <c:pt idx="6">
                  <c:v>New Canaan</c:v>
                </c:pt>
                <c:pt idx="7">
                  <c:v>New Fairfield</c:v>
                </c:pt>
                <c:pt idx="8">
                  <c:v>Newtown</c:v>
                </c:pt>
                <c:pt idx="9">
                  <c:v>Redding</c:v>
                </c:pt>
                <c:pt idx="10">
                  <c:v>Sherman</c:v>
                </c:pt>
                <c:pt idx="11">
                  <c:v>Weston</c:v>
                </c:pt>
                <c:pt idx="12">
                  <c:v>Westport</c:v>
                </c:pt>
              </c:strCache>
            </c:strRef>
          </c:cat>
          <c:val>
            <c:numRef>
              <c:f>'Expense % Breakdown'!$D$3:$D$16</c:f>
              <c:numCache>
                <c:formatCode>General</c:formatCode>
                <c:ptCount val="13"/>
                <c:pt idx="0">
                  <c:v>8234</c:v>
                </c:pt>
                <c:pt idx="1">
                  <c:v>4204.12</c:v>
                </c:pt>
                <c:pt idx="2">
                  <c:v>16000</c:v>
                </c:pt>
                <c:pt idx="4">
                  <c:v>10012.92</c:v>
                </c:pt>
                <c:pt idx="5">
                  <c:v>32039.279999999999</c:v>
                </c:pt>
                <c:pt idx="6">
                  <c:v>3021.96</c:v>
                </c:pt>
                <c:pt idx="7">
                  <c:v>3094</c:v>
                </c:pt>
                <c:pt idx="8">
                  <c:v>7215.2</c:v>
                </c:pt>
                <c:pt idx="9">
                  <c:v>3232.66</c:v>
                </c:pt>
                <c:pt idx="10">
                  <c:v>4798.0200000000004</c:v>
                </c:pt>
                <c:pt idx="11">
                  <c:v>1385</c:v>
                </c:pt>
                <c:pt idx="12">
                  <c:v>21514.400000000001</c:v>
                </c:pt>
              </c:numCache>
            </c:numRef>
          </c:val>
          <c:extLst>
            <c:ext xmlns:c16="http://schemas.microsoft.com/office/drawing/2014/chart" uri="{C3380CC4-5D6E-409C-BE32-E72D297353CC}">
              <c16:uniqueId val="{00000002-D42E-4AD6-9189-02FA0237F169}"/>
            </c:ext>
          </c:extLst>
        </c:ser>
        <c:ser>
          <c:idx val="3"/>
          <c:order val="3"/>
          <c:tx>
            <c:strRef>
              <c:f>'Expense % Breakdown'!$E$2</c:f>
              <c:strCache>
                <c:ptCount val="1"/>
                <c:pt idx="0">
                  <c:v> Tax Collector</c:v>
                </c:pt>
              </c:strCache>
            </c:strRef>
          </c:tx>
          <c:spPr>
            <a:solidFill>
              <a:srgbClr val="FFFF00"/>
            </a:solidFill>
            <a:ln>
              <a:noFill/>
            </a:ln>
            <a:effectLst/>
          </c:spPr>
          <c:invertIfNegative val="0"/>
          <c:cat>
            <c:strRef>
              <c:f>'Expense % Breakdown'!$A$3:$A$16</c:f>
              <c:strCache>
                <c:ptCount val="13"/>
                <c:pt idx="0">
                  <c:v>Bethel</c:v>
                </c:pt>
                <c:pt idx="1">
                  <c:v>Bridgewater</c:v>
                </c:pt>
                <c:pt idx="2">
                  <c:v>Brookfield</c:v>
                </c:pt>
                <c:pt idx="3">
                  <c:v>Danbury</c:v>
                </c:pt>
                <c:pt idx="4">
                  <c:v>Darien</c:v>
                </c:pt>
                <c:pt idx="5">
                  <c:v>Greenwich</c:v>
                </c:pt>
                <c:pt idx="6">
                  <c:v>New Canaan</c:v>
                </c:pt>
                <c:pt idx="7">
                  <c:v>New Fairfield</c:v>
                </c:pt>
                <c:pt idx="8">
                  <c:v>Newtown</c:v>
                </c:pt>
                <c:pt idx="9">
                  <c:v>Redding</c:v>
                </c:pt>
                <c:pt idx="10">
                  <c:v>Sherman</c:v>
                </c:pt>
                <c:pt idx="11">
                  <c:v>Weston</c:v>
                </c:pt>
                <c:pt idx="12">
                  <c:v>Westport</c:v>
                </c:pt>
              </c:strCache>
            </c:strRef>
          </c:cat>
          <c:val>
            <c:numRef>
              <c:f>'Expense % Breakdown'!$E$3:$E$16</c:f>
              <c:numCache>
                <c:formatCode>General</c:formatCode>
                <c:ptCount val="13"/>
                <c:pt idx="1">
                  <c:v>943.05</c:v>
                </c:pt>
                <c:pt idx="2">
                  <c:v>3350</c:v>
                </c:pt>
                <c:pt idx="3">
                  <c:v>1760</c:v>
                </c:pt>
                <c:pt idx="5">
                  <c:v>750</c:v>
                </c:pt>
                <c:pt idx="6">
                  <c:v>877.17</c:v>
                </c:pt>
                <c:pt idx="8">
                  <c:v>760</c:v>
                </c:pt>
                <c:pt idx="9">
                  <c:v>1678.5</c:v>
                </c:pt>
                <c:pt idx="10">
                  <c:v>500</c:v>
                </c:pt>
                <c:pt idx="11">
                  <c:v>673</c:v>
                </c:pt>
              </c:numCache>
            </c:numRef>
          </c:val>
          <c:extLst>
            <c:ext xmlns:c16="http://schemas.microsoft.com/office/drawing/2014/chart" uri="{C3380CC4-5D6E-409C-BE32-E72D297353CC}">
              <c16:uniqueId val="{00000003-D42E-4AD6-9189-02FA0237F169}"/>
            </c:ext>
          </c:extLst>
        </c:ser>
        <c:ser>
          <c:idx val="4"/>
          <c:order val="4"/>
          <c:tx>
            <c:strRef>
              <c:f>'Expense % Breakdown'!$F$2</c:f>
              <c:strCache>
                <c:ptCount val="1"/>
                <c:pt idx="0">
                  <c:v>Assessor</c:v>
                </c:pt>
              </c:strCache>
            </c:strRef>
          </c:tx>
          <c:spPr>
            <a:solidFill>
              <a:srgbClr val="FFC000"/>
            </a:solidFill>
            <a:ln>
              <a:noFill/>
            </a:ln>
            <a:effectLst/>
          </c:spPr>
          <c:invertIfNegative val="0"/>
          <c:cat>
            <c:strRef>
              <c:f>'Expense % Breakdown'!$A$3:$A$16</c:f>
              <c:strCache>
                <c:ptCount val="13"/>
                <c:pt idx="0">
                  <c:v>Bethel</c:v>
                </c:pt>
                <c:pt idx="1">
                  <c:v>Bridgewater</c:v>
                </c:pt>
                <c:pt idx="2">
                  <c:v>Brookfield</c:v>
                </c:pt>
                <c:pt idx="3">
                  <c:v>Danbury</c:v>
                </c:pt>
                <c:pt idx="4">
                  <c:v>Darien</c:v>
                </c:pt>
                <c:pt idx="5">
                  <c:v>Greenwich</c:v>
                </c:pt>
                <c:pt idx="6">
                  <c:v>New Canaan</c:v>
                </c:pt>
                <c:pt idx="7">
                  <c:v>New Fairfield</c:v>
                </c:pt>
                <c:pt idx="8">
                  <c:v>Newtown</c:v>
                </c:pt>
                <c:pt idx="9">
                  <c:v>Redding</c:v>
                </c:pt>
                <c:pt idx="10">
                  <c:v>Sherman</c:v>
                </c:pt>
                <c:pt idx="11">
                  <c:v>Weston</c:v>
                </c:pt>
                <c:pt idx="12">
                  <c:v>Westport</c:v>
                </c:pt>
              </c:strCache>
            </c:strRef>
          </c:cat>
          <c:val>
            <c:numRef>
              <c:f>'Expense % Breakdown'!$F$3:$F$16</c:f>
              <c:numCache>
                <c:formatCode>General</c:formatCode>
                <c:ptCount val="13"/>
                <c:pt idx="0">
                  <c:v>367</c:v>
                </c:pt>
                <c:pt idx="2">
                  <c:v>625</c:v>
                </c:pt>
                <c:pt idx="4">
                  <c:v>12.74</c:v>
                </c:pt>
                <c:pt idx="5">
                  <c:v>495.26</c:v>
                </c:pt>
                <c:pt idx="6">
                  <c:v>280</c:v>
                </c:pt>
                <c:pt idx="8">
                  <c:v>1000.38</c:v>
                </c:pt>
                <c:pt idx="9">
                  <c:v>892.5</c:v>
                </c:pt>
                <c:pt idx="10">
                  <c:v>80</c:v>
                </c:pt>
              </c:numCache>
            </c:numRef>
          </c:val>
          <c:extLst>
            <c:ext xmlns:c16="http://schemas.microsoft.com/office/drawing/2014/chart" uri="{C3380CC4-5D6E-409C-BE32-E72D297353CC}">
              <c16:uniqueId val="{00000004-D42E-4AD6-9189-02FA0237F169}"/>
            </c:ext>
          </c:extLst>
        </c:ser>
        <c:ser>
          <c:idx val="5"/>
          <c:order val="5"/>
          <c:tx>
            <c:strRef>
              <c:f>'Expense % Breakdown'!$G$2</c:f>
              <c:strCache>
                <c:ptCount val="1"/>
                <c:pt idx="0">
                  <c:v> Purchasing Agent</c:v>
                </c:pt>
              </c:strCache>
            </c:strRef>
          </c:tx>
          <c:spPr>
            <a:solidFill>
              <a:srgbClr val="C00000"/>
            </a:solidFill>
            <a:ln>
              <a:noFill/>
            </a:ln>
            <a:effectLst/>
          </c:spPr>
          <c:invertIfNegative val="0"/>
          <c:cat>
            <c:strRef>
              <c:f>'Expense % Breakdown'!$A$3:$A$16</c:f>
              <c:strCache>
                <c:ptCount val="13"/>
                <c:pt idx="0">
                  <c:v>Bethel</c:v>
                </c:pt>
                <c:pt idx="1">
                  <c:v>Bridgewater</c:v>
                </c:pt>
                <c:pt idx="2">
                  <c:v>Brookfield</c:v>
                </c:pt>
                <c:pt idx="3">
                  <c:v>Danbury</c:v>
                </c:pt>
                <c:pt idx="4">
                  <c:v>Darien</c:v>
                </c:pt>
                <c:pt idx="5">
                  <c:v>Greenwich</c:v>
                </c:pt>
                <c:pt idx="6">
                  <c:v>New Canaan</c:v>
                </c:pt>
                <c:pt idx="7">
                  <c:v>New Fairfield</c:v>
                </c:pt>
                <c:pt idx="8">
                  <c:v>Newtown</c:v>
                </c:pt>
                <c:pt idx="9">
                  <c:v>Redding</c:v>
                </c:pt>
                <c:pt idx="10">
                  <c:v>Sherman</c:v>
                </c:pt>
                <c:pt idx="11">
                  <c:v>Weston</c:v>
                </c:pt>
                <c:pt idx="12">
                  <c:v>Westport</c:v>
                </c:pt>
              </c:strCache>
            </c:strRef>
          </c:cat>
          <c:val>
            <c:numRef>
              <c:f>'Expense % Breakdown'!$G$3:$G$16</c:f>
              <c:numCache>
                <c:formatCode>General</c:formatCode>
                <c:ptCount val="13"/>
                <c:pt idx="2">
                  <c:v>0</c:v>
                </c:pt>
                <c:pt idx="3">
                  <c:v>8000</c:v>
                </c:pt>
                <c:pt idx="5">
                  <c:v>6702.79</c:v>
                </c:pt>
                <c:pt idx="8">
                  <c:v>5015.82</c:v>
                </c:pt>
                <c:pt idx="9">
                  <c:v>472.5</c:v>
                </c:pt>
              </c:numCache>
            </c:numRef>
          </c:val>
          <c:extLst>
            <c:ext xmlns:c16="http://schemas.microsoft.com/office/drawing/2014/chart" uri="{C3380CC4-5D6E-409C-BE32-E72D297353CC}">
              <c16:uniqueId val="{00000005-D42E-4AD6-9189-02FA0237F169}"/>
            </c:ext>
          </c:extLst>
        </c:ser>
        <c:ser>
          <c:idx val="6"/>
          <c:order val="6"/>
          <c:tx>
            <c:strRef>
              <c:f>'Expense % Breakdown'!$H$2</c:f>
              <c:strCache>
                <c:ptCount val="1"/>
                <c:pt idx="0">
                  <c:v>Miscellaneous Expenses</c:v>
                </c:pt>
              </c:strCache>
            </c:strRef>
          </c:tx>
          <c:spPr>
            <a:solidFill>
              <a:schemeClr val="tx1">
                <a:lumMod val="95000"/>
                <a:lumOff val="5000"/>
              </a:schemeClr>
            </a:solidFill>
            <a:ln>
              <a:noFill/>
            </a:ln>
            <a:effectLst/>
          </c:spPr>
          <c:invertIfNegative val="0"/>
          <c:cat>
            <c:strRef>
              <c:f>'Expense % Breakdown'!$A$3:$A$16</c:f>
              <c:strCache>
                <c:ptCount val="13"/>
                <c:pt idx="0">
                  <c:v>Bethel</c:v>
                </c:pt>
                <c:pt idx="1">
                  <c:v>Bridgewater</c:v>
                </c:pt>
                <c:pt idx="2">
                  <c:v>Brookfield</c:v>
                </c:pt>
                <c:pt idx="3">
                  <c:v>Danbury</c:v>
                </c:pt>
                <c:pt idx="4">
                  <c:v>Darien</c:v>
                </c:pt>
                <c:pt idx="5">
                  <c:v>Greenwich</c:v>
                </c:pt>
                <c:pt idx="6">
                  <c:v>New Canaan</c:v>
                </c:pt>
                <c:pt idx="7">
                  <c:v>New Fairfield</c:v>
                </c:pt>
                <c:pt idx="8">
                  <c:v>Newtown</c:v>
                </c:pt>
                <c:pt idx="9">
                  <c:v>Redding</c:v>
                </c:pt>
                <c:pt idx="10">
                  <c:v>Sherman</c:v>
                </c:pt>
                <c:pt idx="11">
                  <c:v>Weston</c:v>
                </c:pt>
                <c:pt idx="12">
                  <c:v>Westport</c:v>
                </c:pt>
              </c:strCache>
            </c:strRef>
          </c:cat>
          <c:val>
            <c:numRef>
              <c:f>'Expense % Breakdown'!$H$3:$H$16</c:f>
              <c:numCache>
                <c:formatCode>#,##0.00</c:formatCode>
                <c:ptCount val="13"/>
                <c:pt idx="0">
                  <c:v>248</c:v>
                </c:pt>
                <c:pt idx="1">
                  <c:v>2915.1300000000006</c:v>
                </c:pt>
                <c:pt idx="2">
                  <c:v>3379.7000000000007</c:v>
                </c:pt>
                <c:pt idx="3">
                  <c:v>11500</c:v>
                </c:pt>
                <c:pt idx="4">
                  <c:v>1380.5699999999997</c:v>
                </c:pt>
                <c:pt idx="5">
                  <c:v>13619.18</c:v>
                </c:pt>
                <c:pt idx="6">
                  <c:v>5880.5299999999988</c:v>
                </c:pt>
                <c:pt idx="7">
                  <c:v>2650.6000000000004</c:v>
                </c:pt>
                <c:pt idx="8">
                  <c:v>5952</c:v>
                </c:pt>
                <c:pt idx="9">
                  <c:v>1414.2000000000007</c:v>
                </c:pt>
                <c:pt idx="10">
                  <c:v>288.6200000000008</c:v>
                </c:pt>
                <c:pt idx="11">
                  <c:v>1538</c:v>
                </c:pt>
                <c:pt idx="12">
                  <c:v>11614.400000000001</c:v>
                </c:pt>
              </c:numCache>
            </c:numRef>
          </c:val>
          <c:extLst>
            <c:ext xmlns:c16="http://schemas.microsoft.com/office/drawing/2014/chart" uri="{C3380CC4-5D6E-409C-BE32-E72D297353CC}">
              <c16:uniqueId val="{00000001-7523-48B3-80C4-6F64B61F9BE5}"/>
            </c:ext>
          </c:extLst>
        </c:ser>
        <c:dLbls>
          <c:showLegendKey val="0"/>
          <c:showVal val="0"/>
          <c:showCatName val="0"/>
          <c:showSerName val="0"/>
          <c:showPercent val="0"/>
          <c:showBubbleSize val="0"/>
        </c:dLbls>
        <c:gapWidth val="150"/>
        <c:overlap val="100"/>
        <c:axId val="984292752"/>
        <c:axId val="962097072"/>
      </c:barChart>
      <c:catAx>
        <c:axId val="98429275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b="1"/>
                  <a:t>Department</a:t>
                </a:r>
                <a:r>
                  <a:rPr lang="en-US" baseline="0"/>
                  <a:t> </a:t>
                </a:r>
                <a:endParaRPr lang="en-US"/>
              </a:p>
            </c:rich>
          </c:tx>
          <c:layout>
            <c:manualLayout>
              <c:xMode val="edge"/>
              <c:yMode val="edge"/>
              <c:x val="0.83955081565332335"/>
              <c:y val="0.3207353576755846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2097072"/>
        <c:crosses val="autoZero"/>
        <c:auto val="1"/>
        <c:lblAlgn val="ctr"/>
        <c:lblOffset val="100"/>
        <c:noMultiLvlLbl val="0"/>
      </c:catAx>
      <c:valAx>
        <c:axId val="9620970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4292752"/>
        <c:crosses val="autoZero"/>
        <c:crossBetween val="between"/>
      </c:valAx>
      <c:spPr>
        <a:noFill/>
        <a:ln>
          <a:noFill/>
        </a:ln>
        <a:effectLst/>
      </c:spPr>
    </c:plotArea>
    <c:legend>
      <c:legendPos val="r"/>
      <c:overlay val="0"/>
      <c:spPr>
        <a:noFill/>
        <a:ln>
          <a:solidFill>
            <a:srgbClr val="000000"/>
          </a:solidFill>
          <a:prstDash val="solid"/>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xdr:rowOff>
    </xdr:from>
    <xdr:to>
      <xdr:col>18</xdr:col>
      <xdr:colOff>171450</xdr:colOff>
      <xdr:row>22</xdr:row>
      <xdr:rowOff>161925</xdr:rowOff>
    </xdr:to>
    <xdr:sp macro="" textlink="">
      <xdr:nvSpPr>
        <xdr:cNvPr id="2" name="TextBox 1">
          <a:extLst>
            <a:ext uri="{FF2B5EF4-FFF2-40B4-BE49-F238E27FC236}">
              <a16:creationId xmlns:a16="http://schemas.microsoft.com/office/drawing/2014/main" id="{9BD2D4CF-533E-033D-49AD-EF977EA59C40}"/>
            </a:ext>
          </a:extLst>
        </xdr:cNvPr>
        <xdr:cNvSpPr txBox="1"/>
      </xdr:nvSpPr>
      <xdr:spPr>
        <a:xfrm>
          <a:off x="0" y="9525"/>
          <a:ext cx="11144250" cy="434340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a:solidFill>
                <a:srgbClr val="C00000"/>
              </a:solidFill>
              <a:latin typeface="+mn-lt"/>
              <a:ea typeface="+mn-lt"/>
              <a:cs typeface="+mn-lt"/>
            </a:rPr>
            <a:t>Overview:</a:t>
          </a:r>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This table is compiled data from several notes and deliverable tables. All the sources for this information can be found categorized by municipality under municipal expenses file in the legal notice assesment file ( Summer staff &gt; Legal Notice Assessment &gt; Municipal expenses).  Almost all individual department data was sourced from the 25-26 fiscal year with some data falling within the last three years. </a:t>
          </a:r>
          <a:endParaRPr lang="en-US" sz="1100" b="1">
            <a:solidFill>
              <a:srgbClr val="000000"/>
            </a:solidFill>
            <a:latin typeface="+mn-lt"/>
            <a:ea typeface="+mn-lt"/>
            <a:cs typeface="+mn-lt"/>
          </a:endParaRPr>
        </a:p>
        <a:p>
          <a:pPr marL="0" indent="0" algn="l"/>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Miscellaneous Expenses ( Column Y):</a:t>
          </a:r>
          <a:endParaRPr lang="en-US" sz="1100" b="0">
            <a:solidFill>
              <a:srgbClr val="000000"/>
            </a:solidFill>
            <a:latin typeface="+mn-lt"/>
            <a:ea typeface="+mn-lt"/>
            <a:cs typeface="+mn-lt"/>
          </a:endParaRPr>
        </a:p>
        <a:p>
          <a:pPr marL="0" indent="0" algn="l"/>
          <a:r>
            <a:rPr lang="en-US" sz="1100" b="0">
              <a:solidFill>
                <a:srgbClr val="000000"/>
              </a:solidFill>
              <a:latin typeface="+mn-lt"/>
              <a:ea typeface="+mn-lt"/>
              <a:cs typeface="+mn-lt"/>
            </a:rPr>
            <a:t>This column takes all department expenses and combines them by town and then finds the difference from the town's reported FY 25-26 expenses. This is meant to account for legal notices not reported by the main departments. However, this sometimes also uncovers discrepancies when towns report less annually than the individual departments. </a:t>
          </a:r>
        </a:p>
        <a:p>
          <a:pPr marL="0" indent="0" algn="l"/>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Miscellaneous Legal Notices (Column Z):</a:t>
          </a:r>
          <a:endParaRPr lang="en-US" sz="1100" b="0">
            <a:solidFill>
              <a:srgbClr val="000000"/>
            </a:solidFill>
            <a:latin typeface="+mn-lt"/>
            <a:ea typeface="+mn-lt"/>
            <a:cs typeface="+mn-lt"/>
          </a:endParaRPr>
        </a:p>
        <a:p>
          <a:pPr marL="0" indent="0" algn="l"/>
          <a:r>
            <a:rPr lang="en-US" sz="1100" b="0">
              <a:solidFill>
                <a:srgbClr val="000000"/>
              </a:solidFill>
              <a:latin typeface="+mn-lt"/>
              <a:ea typeface="+mn-lt"/>
              <a:cs typeface="+mn-lt"/>
            </a:rPr>
            <a:t>This column follows the same logic above. </a:t>
          </a:r>
        </a:p>
        <a:p>
          <a:pPr marL="0" indent="0" algn="l"/>
          <a:endParaRPr lang="en-US" sz="1100" b="0">
            <a:solidFill>
              <a:srgbClr val="000000"/>
            </a:solidFill>
            <a:latin typeface="+mn-lt"/>
            <a:ea typeface="+mn-lt"/>
            <a:cs typeface="+mn-lt"/>
          </a:endParaRPr>
        </a:p>
        <a:p>
          <a:pPr marL="0" indent="0" algn="l"/>
          <a:r>
            <a:rPr lang="en-US" sz="1100" b="0">
              <a:solidFill>
                <a:srgbClr val="000000"/>
              </a:solidFill>
              <a:latin typeface="+mn-lt"/>
              <a:ea typeface="+mn-lt"/>
              <a:cs typeface="+mn-lt"/>
            </a:rPr>
            <a:t>Last editied: August 21, 2026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464343</xdr:colOff>
      <xdr:row>1</xdr:row>
      <xdr:rowOff>33338</xdr:rowOff>
    </xdr:from>
    <xdr:to>
      <xdr:col>15</xdr:col>
      <xdr:colOff>385763</xdr:colOff>
      <xdr:row>32</xdr:row>
      <xdr:rowOff>14288</xdr:rowOff>
    </xdr:to>
    <xdr:graphicFrame macro="">
      <xdr:nvGraphicFramePr>
        <xdr:cNvPr id="2" name="Chart 1">
          <a:extLst>
            <a:ext uri="{FF2B5EF4-FFF2-40B4-BE49-F238E27FC236}">
              <a16:creationId xmlns:a16="http://schemas.microsoft.com/office/drawing/2014/main" id="{075CB86E-5248-8F5C-8E47-6F1B2C1103F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383381</xdr:colOff>
      <xdr:row>21</xdr:row>
      <xdr:rowOff>133349</xdr:rowOff>
    </xdr:from>
    <xdr:to>
      <xdr:col>8</xdr:col>
      <xdr:colOff>33338</xdr:colOff>
      <xdr:row>46</xdr:row>
      <xdr:rowOff>100013</xdr:rowOff>
    </xdr:to>
    <xdr:graphicFrame macro="">
      <xdr:nvGraphicFramePr>
        <xdr:cNvPr id="181" name="Chart 1">
          <a:extLst>
            <a:ext uri="{FF2B5EF4-FFF2-40B4-BE49-F238E27FC236}">
              <a16:creationId xmlns:a16="http://schemas.microsoft.com/office/drawing/2014/main" id="{2A8BEDE1-13BE-3DB2-0A50-1DFC2F5556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55.591001388886" createdVersion="8" refreshedVersion="8" minRefreshableVersion="3" recordCount="18" xr:uid="{C54B8DF5-8329-4C8A-A867-35866031ACD1}">
  <cacheSource type="worksheet">
    <worksheetSource ref="A1:Z19" sheet="Database"/>
  </cacheSource>
  <cacheFields count="26">
    <cacheField name="Town" numFmtId="0">
      <sharedItems count="18">
        <s v="Bethel"/>
        <s v="Bridgewater"/>
        <s v="Brookfield"/>
        <s v="Danbury"/>
        <s v="Darien"/>
        <s v="Greenwich"/>
        <s v="New Canaan"/>
        <s v="New Fairfield"/>
        <s v="New Milford"/>
        <s v="Newtown"/>
        <s v="Norwalk"/>
        <s v="Redding"/>
        <s v="Ridgefield"/>
        <s v="Sherman"/>
        <s v="Stamford"/>
        <s v="Weston"/>
        <s v="Westport"/>
        <s v="Wilton"/>
      </sharedItems>
    </cacheField>
    <cacheField name="County" numFmtId="0">
      <sharedItems/>
    </cacheField>
    <cacheField name="Number of notices per year" numFmtId="0">
      <sharedItems containsString="0" containsBlank="1" containsNumber="1" containsInteger="1" minValue="38" maxValue="180"/>
    </cacheField>
    <cacheField name="23-24 Annual expense" numFmtId="0">
      <sharedItems containsString="0" containsBlank="1" containsNumber="1" minValue="2006.19" maxValue="44066.98"/>
    </cacheField>
    <cacheField name="24-25 Annual Expense" numFmtId="0">
      <sharedItems containsString="0" containsBlank="1" containsNumber="1" minValue="1688.7" maxValue="37702.870000000003"/>
    </cacheField>
    <cacheField name="25-26 Annual Expense" numFmtId="0">
      <sharedItems containsString="0" containsBlank="1" containsNumber="1" minValue="1908.93" maxValue="55351.86"/>
    </cacheField>
    <cacheField name="Selectmen's Office Expenses" numFmtId="0">
      <sharedItems containsString="0" containsBlank="1" containsNumber="1" minValue="142.5" maxValue="4760"/>
    </cacheField>
    <cacheField name="Selectmen Legal notice Count" numFmtId="0">
      <sharedItems containsString="0" containsBlank="1" containsNumber="1" containsInteger="1" minValue="1" maxValue="38"/>
    </cacheField>
    <cacheField name="Town Clerk Expenses" numFmtId="0">
      <sharedItems containsString="0" containsBlank="1" containsNumber="1" minValue="310" maxValue="11000"/>
    </cacheField>
    <cacheField name="Town Clerk Legal Notice Count" numFmtId="0">
      <sharedItems containsString="0" containsBlank="1" containsNumber="1" containsInteger="1" minValue="6" maxValue="84"/>
    </cacheField>
    <cacheField name="Total Land Use expenses" numFmtId="0">
      <sharedItems containsString="0" containsBlank="1" containsNumber="1" minValue="1385" maxValue="32039.279999999999"/>
    </cacheField>
    <cacheField name="Total Land Use Legal notice Count" numFmtId="0">
      <sharedItems containsString="0" containsBlank="1" containsNumber="1" containsInteger="1" minValue="17" maxValue="131"/>
    </cacheField>
    <cacheField name="Miscellaneous Land Use Expenses" numFmtId="0">
      <sharedItems containsString="0" containsBlank="1" containsNumber="1" minValue="0" maxValue="307.8"/>
    </cacheField>
    <cacheField name="Zoning Board of Assessors Expenses" numFmtId="0">
      <sharedItems containsString="0" containsBlank="1" containsNumber="1" minValue="733.01" maxValue="11739.45"/>
    </cacheField>
    <cacheField name="Inlands/Wetlands Expenses" numFmtId="0">
      <sharedItems containsString="0" containsBlank="1" containsNumber="1" minValue="367.2" maxValue="7263.39"/>
    </cacheField>
    <cacheField name="Planning &amp; Zoning commission Expenses" numFmtId="0">
      <sharedItems containsString="0" containsBlank="1" containsNumber="1" minValue="2208.9599999999996" maxValue="18759.919999999998"/>
    </cacheField>
    <cacheField name="P&amp;Z Legal Notice Count" numFmtId="0">
      <sharedItems containsString="0" containsBlank="1" containsNumber="1" containsInteger="1" minValue="10" maxValue="120"/>
    </cacheField>
    <cacheField name="Tax Collector Expenses" numFmtId="0">
      <sharedItems containsString="0" containsBlank="1" containsNumber="1" minValue="0" maxValue="3350"/>
    </cacheField>
    <cacheField name="Tax Collector Legal Notices" numFmtId="0">
      <sharedItems containsString="0" containsBlank="1" containsNumber="1" containsInteger="1" minValue="0" maxValue="8"/>
    </cacheField>
    <cacheField name="Assessor Expenses" numFmtId="0">
      <sharedItems containsString="0" containsBlank="1" containsNumber="1" minValue="12.74" maxValue="1000.38"/>
    </cacheField>
    <cacheField name="Assessor Legal Notices" numFmtId="0">
      <sharedItems containsString="0" containsBlank="1" containsNumber="1" containsInteger="1" minValue="1" maxValue="3"/>
    </cacheField>
    <cacheField name="Purchasing Agent Expenses" numFmtId="0">
      <sharedItems containsString="0" containsBlank="1" containsNumber="1" minValue="0" maxValue="8000"/>
    </cacheField>
    <cacheField name="Purchasing Agent Legal Notices" numFmtId="0">
      <sharedItems containsString="0" containsBlank="1" containsNumber="1" containsInteger="1" minValue="0" maxValue="86"/>
    </cacheField>
    <cacheField name="Misellaneous Legal Notices Accounted For" numFmtId="0">
      <sharedItems containsString="0" containsBlank="1" containsNumber="1" containsInteger="1" minValue="6" maxValue="44"/>
    </cacheField>
    <cacheField name="Miscellaneous Expenses (total expenses from the 25-26 year - the deparment reports)" numFmtId="4">
      <sharedItems containsSemiMixedTypes="0" containsString="0" containsNumber="1" minValue="248" maxValue="22424.15"/>
    </cacheField>
    <cacheField name="Miscellaneous Legal Notices (total legal notices- department notices)" numFmtId="4">
      <sharedItems containsSemiMixedTypes="0" containsString="0" containsNumber="1" containsInteger="1" minValue="-218" maxValue="104"/>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
  <r>
    <x v="0"/>
    <s v="Fairfield"/>
    <n v="52"/>
    <m/>
    <m/>
    <n v="15400.93"/>
    <n v="2014.7"/>
    <n v="5"/>
    <n v="4537.2299999999996"/>
    <n v="10"/>
    <n v="8234"/>
    <n v="30"/>
    <m/>
    <m/>
    <n v="1710.3"/>
    <n v="6523.7"/>
    <n v="24"/>
    <m/>
    <m/>
    <n v="367"/>
    <n v="1"/>
    <m/>
    <m/>
    <n v="6"/>
    <n v="248"/>
    <n v="0"/>
  </r>
  <r>
    <x v="1"/>
    <s v="Litchfield"/>
    <n v="38"/>
    <m/>
    <n v="2398.3200000000002"/>
    <n v="4088.48"/>
    <n v="1856.44"/>
    <n v="15"/>
    <m/>
    <n v="84"/>
    <n v="4204.12"/>
    <n v="31"/>
    <m/>
    <m/>
    <m/>
    <n v="2208.9599999999996"/>
    <m/>
    <n v="943.05"/>
    <n v="8"/>
    <m/>
    <m/>
    <m/>
    <m/>
    <m/>
    <n v="2915.1300000000006"/>
    <n v="-100"/>
  </r>
  <r>
    <x v="2"/>
    <s v="Fairfield"/>
    <n v="100"/>
    <n v="21371.53"/>
    <n v="30295.13"/>
    <n v="24355.3"/>
    <n v="4760"/>
    <m/>
    <n v="3000"/>
    <n v="8"/>
    <n v="16000"/>
    <m/>
    <m/>
    <m/>
    <m/>
    <m/>
    <m/>
    <n v="3350"/>
    <m/>
    <n v="625"/>
    <n v="3"/>
    <n v="0"/>
    <n v="0"/>
    <m/>
    <n v="3379.7000000000007"/>
    <n v="89"/>
  </r>
  <r>
    <x v="3"/>
    <s v="Fairfield"/>
    <m/>
    <n v="21732"/>
    <n v="26780"/>
    <n v="32260"/>
    <m/>
    <m/>
    <n v="11000"/>
    <n v="15"/>
    <m/>
    <m/>
    <m/>
    <m/>
    <m/>
    <m/>
    <m/>
    <n v="1760"/>
    <n v="8"/>
    <m/>
    <m/>
    <n v="8000"/>
    <n v="35"/>
    <n v="12"/>
    <n v="11500"/>
    <n v="-70"/>
  </r>
  <r>
    <x v="4"/>
    <s v="Fairfield"/>
    <n v="169"/>
    <n v="18530.21"/>
    <n v="19037.009999999998"/>
    <n v="15865.99"/>
    <n v="797.68"/>
    <n v="28"/>
    <n v="3662.08"/>
    <n v="8"/>
    <n v="10012.92"/>
    <n v="115"/>
    <n v="307.8"/>
    <m/>
    <m/>
    <n v="9705.1200000000008"/>
    <m/>
    <m/>
    <m/>
    <n v="12.74"/>
    <m/>
    <m/>
    <m/>
    <m/>
    <n v="1380.5699999999997"/>
    <n v="18"/>
  </r>
  <r>
    <x v="5"/>
    <s v="Fairfield"/>
    <n v="84"/>
    <n v="44066.98"/>
    <n v="37702.870000000003"/>
    <n v="55351.86"/>
    <n v="995.35"/>
    <m/>
    <n v="750"/>
    <m/>
    <n v="32039.279999999999"/>
    <m/>
    <m/>
    <n v="6015.97"/>
    <n v="7263.39"/>
    <n v="18759.919999999998"/>
    <n v="115"/>
    <n v="750"/>
    <m/>
    <n v="495.26"/>
    <m/>
    <n v="6702.79"/>
    <m/>
    <n v="6"/>
    <n v="13619.18"/>
    <n v="78"/>
  </r>
  <r>
    <x v="6"/>
    <s v="Fairfield"/>
    <n v="87"/>
    <n v="16126.41"/>
    <n v="17606.77"/>
    <n v="14303.05"/>
    <n v="255"/>
    <m/>
    <n v="3988.39"/>
    <n v="25"/>
    <n v="3021.96"/>
    <n v="45"/>
    <m/>
    <m/>
    <m/>
    <m/>
    <m/>
    <n v="877.17"/>
    <m/>
    <n v="280"/>
    <m/>
    <m/>
    <m/>
    <n v="18"/>
    <n v="5880.5299999999988"/>
    <n v="-1"/>
  </r>
  <r>
    <x v="7"/>
    <s v="Fairfield"/>
    <n v="104"/>
    <n v="10230"/>
    <n v="8122.8"/>
    <n v="6167.8"/>
    <n v="423.2"/>
    <m/>
    <m/>
    <m/>
    <n v="3094"/>
    <m/>
    <m/>
    <n v="3094.8"/>
    <m/>
    <m/>
    <m/>
    <m/>
    <m/>
    <m/>
    <m/>
    <m/>
    <m/>
    <m/>
    <n v="2650.6000000000004"/>
    <n v="104"/>
  </r>
  <r>
    <x v="8"/>
    <s v="Litchfield"/>
    <m/>
    <m/>
    <m/>
    <m/>
    <m/>
    <m/>
    <n v="1000"/>
    <m/>
    <n v="4065.57"/>
    <m/>
    <n v="0"/>
    <n v="733.01"/>
    <n v="697.03"/>
    <n v="2635.5299999999997"/>
    <m/>
    <m/>
    <m/>
    <m/>
    <m/>
    <m/>
    <m/>
    <m/>
    <n v="5065.57"/>
    <n v="0"/>
  </r>
  <r>
    <x v="9"/>
    <s v="Fairfield"/>
    <n v="180"/>
    <n v="25018.84"/>
    <n v="22167.07"/>
    <n v="21519.3"/>
    <n v="832"/>
    <m/>
    <n v="743.9"/>
    <m/>
    <n v="7215.2"/>
    <n v="130"/>
    <m/>
    <m/>
    <m/>
    <m/>
    <m/>
    <n v="760"/>
    <m/>
    <n v="1000.38"/>
    <m/>
    <n v="5015.82"/>
    <m/>
    <m/>
    <n v="5952"/>
    <n v="50"/>
  </r>
  <r>
    <x v="10"/>
    <s v="Fairfield"/>
    <m/>
    <m/>
    <m/>
    <m/>
    <m/>
    <m/>
    <m/>
    <m/>
    <n v="12922"/>
    <n v="131"/>
    <m/>
    <m/>
    <m/>
    <m/>
    <m/>
    <m/>
    <m/>
    <n v="205"/>
    <n v="1"/>
    <n v="5600"/>
    <n v="86"/>
    <m/>
    <n v="18727"/>
    <n v="-218"/>
  </r>
  <r>
    <x v="11"/>
    <s v="Fairfield"/>
    <n v="40"/>
    <n v="15660.34"/>
    <n v="18361.79"/>
    <n v="12434.36"/>
    <n v="142.5"/>
    <n v="1"/>
    <n v="4601.5"/>
    <n v="9"/>
    <n v="3232.66"/>
    <n v="17"/>
    <n v="228"/>
    <m/>
    <m/>
    <n v="2348.41"/>
    <n v="10"/>
    <n v="1678.5"/>
    <n v="3"/>
    <n v="892.5"/>
    <n v="2"/>
    <n v="472.5"/>
    <n v="1"/>
    <n v="7"/>
    <n v="1414.2000000000007"/>
    <n v="0"/>
  </r>
  <r>
    <x v="12"/>
    <s v="Fairfield"/>
    <m/>
    <n v="25000"/>
    <n v="30000"/>
    <n v="25000"/>
    <m/>
    <m/>
    <n v="2575.85"/>
    <n v="11"/>
    <m/>
    <m/>
    <m/>
    <m/>
    <m/>
    <m/>
    <m/>
    <n v="0"/>
    <n v="0"/>
    <m/>
    <m/>
    <m/>
    <n v="3"/>
    <m/>
    <n v="22424.15"/>
    <n v="-14"/>
  </r>
  <r>
    <x v="13"/>
    <s v="Fairfield"/>
    <n v="113"/>
    <n v="10889.16"/>
    <n v="12033.56"/>
    <n v="10390.879999999999"/>
    <n v="1496.49"/>
    <m/>
    <n v="3804.9900000000002"/>
    <m/>
    <n v="4798.0200000000004"/>
    <n v="60"/>
    <m/>
    <n v="2108.48"/>
    <n v="367.2"/>
    <n v="2322.34"/>
    <n v="22"/>
    <n v="500"/>
    <n v="7"/>
    <n v="80"/>
    <n v="2"/>
    <m/>
    <m/>
    <n v="44"/>
    <n v="288.6200000000008"/>
    <n v="0"/>
  </r>
  <r>
    <x v="14"/>
    <s v="Fairfield"/>
    <n v="87"/>
    <n v="20317.66"/>
    <n v="20317.66"/>
    <n v="20317.66"/>
    <m/>
    <m/>
    <m/>
    <m/>
    <n v="9000"/>
    <n v="55"/>
    <m/>
    <m/>
    <m/>
    <m/>
    <m/>
    <m/>
    <m/>
    <m/>
    <m/>
    <m/>
    <m/>
    <m/>
    <n v="11317.66"/>
    <n v="32"/>
  </r>
  <r>
    <x v="15"/>
    <s v="Fairfield"/>
    <m/>
    <n v="11788"/>
    <n v="6441"/>
    <n v="5145"/>
    <m/>
    <m/>
    <n v="1549"/>
    <n v="6"/>
    <n v="1385"/>
    <m/>
    <m/>
    <m/>
    <m/>
    <m/>
    <m/>
    <n v="673"/>
    <m/>
    <m/>
    <m/>
    <m/>
    <m/>
    <m/>
    <n v="1538"/>
    <n v="-6"/>
  </r>
  <r>
    <x v="16"/>
    <s v="Fairfield"/>
    <n v="134"/>
    <n v="12200"/>
    <n v="12000"/>
    <n v="11400"/>
    <n v="1000"/>
    <n v="38"/>
    <n v="500"/>
    <n v="12"/>
    <n v="21514.400000000001"/>
    <m/>
    <m/>
    <n v="11739.45"/>
    <m/>
    <n v="9774.9500000000007"/>
    <n v="120"/>
    <m/>
    <m/>
    <m/>
    <m/>
    <m/>
    <m/>
    <m/>
    <n v="11614.400000000001"/>
    <n v="84"/>
  </r>
  <r>
    <x v="17"/>
    <s v="Fairfield"/>
    <n v="45"/>
    <n v="2006.19"/>
    <n v="1688.7"/>
    <n v="1908.93"/>
    <m/>
    <m/>
    <n v="310"/>
    <n v="7"/>
    <n v="4290"/>
    <n v="57"/>
    <m/>
    <m/>
    <m/>
    <m/>
    <m/>
    <m/>
    <m/>
    <m/>
    <m/>
    <m/>
    <m/>
    <m/>
    <n v="2691.0699999999997"/>
    <n v="-1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66A757C-3FDB-47E8-93F3-9C27CD196B32}" name="PivotTable1" cacheId="634"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20">
  <location ref="A2:H16" firstHeaderRow="0" firstDataRow="1" firstDataCol="1"/>
  <pivotFields count="26">
    <pivotField axis="axisRow" compact="0" outline="0" showAll="0">
      <items count="19">
        <item x="0"/>
        <item x="1"/>
        <item x="2"/>
        <item x="3"/>
        <item x="4"/>
        <item x="5"/>
        <item x="6"/>
        <item x="7"/>
        <item h="1" x="8"/>
        <item x="9"/>
        <item h="1" x="10"/>
        <item x="11"/>
        <item h="1" x="12"/>
        <item x="13"/>
        <item h="1" x="14"/>
        <item x="15"/>
        <item x="16"/>
        <item h="1" x="17"/>
        <item t="default"/>
      </items>
    </pivotField>
    <pivotField compact="0" outline="0" showAll="0"/>
    <pivotField compact="0" outline="0" showAll="0"/>
    <pivotField compact="0" outline="0" showAll="0"/>
    <pivotField compact="0" outline="0" showAll="0"/>
    <pivotField compact="0" outline="0" showAll="0"/>
    <pivotField dataField="1" compact="0" outline="0" showAll="0"/>
    <pivotField compact="0" outline="0" showAll="0"/>
    <pivotField dataField="1" compact="0" outline="0" showAll="0"/>
    <pivotField compact="0" outline="0" showAll="0"/>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pivotField compact="0" outline="0" showAll="0"/>
    <pivotField dataField="1" compact="0" outline="0" showAll="0"/>
    <pivotField compact="0" outline="0" showAll="0"/>
    <pivotField dataField="1" compact="0" outline="0" showAll="0"/>
    <pivotField compact="0" outline="0" showAll="0"/>
    <pivotField compact="0" outline="0" showAll="0"/>
    <pivotField dataField="1" compact="0" numFmtId="4" outline="0" showAll="0"/>
    <pivotField compact="0" numFmtId="4" outline="0" showAll="0"/>
  </pivotFields>
  <rowFields count="1">
    <field x="0"/>
  </rowFields>
  <rowItems count="14">
    <i>
      <x/>
    </i>
    <i>
      <x v="1"/>
    </i>
    <i>
      <x v="2"/>
    </i>
    <i>
      <x v="3"/>
    </i>
    <i>
      <x v="4"/>
    </i>
    <i>
      <x v="5"/>
    </i>
    <i>
      <x v="6"/>
    </i>
    <i>
      <x v="7"/>
    </i>
    <i>
      <x v="9"/>
    </i>
    <i>
      <x v="11"/>
    </i>
    <i>
      <x v="13"/>
    </i>
    <i>
      <x v="15"/>
    </i>
    <i>
      <x v="16"/>
    </i>
    <i t="grand">
      <x/>
    </i>
  </rowItems>
  <colFields count="1">
    <field x="-2"/>
  </colFields>
  <colItems count="7">
    <i>
      <x/>
    </i>
    <i i="1">
      <x v="1"/>
    </i>
    <i i="2">
      <x v="2"/>
    </i>
    <i i="3">
      <x v="3"/>
    </i>
    <i i="4">
      <x v="4"/>
    </i>
    <i i="5">
      <x v="5"/>
    </i>
    <i i="6">
      <x v="6"/>
    </i>
  </colItems>
  <dataFields count="7">
    <dataField name="Selectmen's Office" fld="6" baseField="0" baseItem="0"/>
    <dataField name="Town Clerk " fld="8" baseField="0" baseItem="0"/>
    <dataField name="Total Land Use " fld="10" baseField="0" baseItem="0"/>
    <dataField name=" Tax Collector" fld="17" baseField="0" baseItem="0"/>
    <dataField name="Assessor" fld="19" baseField="0" baseItem="0"/>
    <dataField name=" Purchasing Agent" fld="21" baseField="0" baseItem="0"/>
    <dataField name="Miscellaneous Expenses" fld="24" baseField="0" baseItem="0" numFmtId="4"/>
  </dataFields>
  <chartFormats count="7">
    <chartFormat chart="2" format="29" series="1">
      <pivotArea type="data" outline="0" fieldPosition="0">
        <references count="1">
          <reference field="4294967294" count="1" selected="0">
            <x v="0"/>
          </reference>
        </references>
      </pivotArea>
    </chartFormat>
    <chartFormat chart="2" format="30" series="1">
      <pivotArea type="data" outline="0" fieldPosition="0">
        <references count="1">
          <reference field="4294967294" count="1" selected="0">
            <x v="1"/>
          </reference>
        </references>
      </pivotArea>
    </chartFormat>
    <chartFormat chart="2" format="31" series="1">
      <pivotArea type="data" outline="0" fieldPosition="0">
        <references count="1">
          <reference field="4294967294" count="1" selected="0">
            <x v="2"/>
          </reference>
        </references>
      </pivotArea>
    </chartFormat>
    <chartFormat chart="2" format="32" series="1">
      <pivotArea type="data" outline="0" fieldPosition="0">
        <references count="1">
          <reference field="4294967294" count="1" selected="0">
            <x v="3"/>
          </reference>
        </references>
      </pivotArea>
    </chartFormat>
    <chartFormat chart="2" format="33" series="1">
      <pivotArea type="data" outline="0" fieldPosition="0">
        <references count="1">
          <reference field="4294967294" count="1" selected="0">
            <x v="4"/>
          </reference>
        </references>
      </pivotArea>
    </chartFormat>
    <chartFormat chart="2" format="34" series="1">
      <pivotArea type="data" outline="0" fieldPosition="0">
        <references count="1">
          <reference field="4294967294" count="1" selected="0">
            <x v="5"/>
          </reference>
        </references>
      </pivotArea>
    </chartFormat>
    <chartFormat chart="2" format="35" series="1">
      <pivotArea type="data" outline="0" fieldPosition="0">
        <references count="1">
          <reference field="4294967294" count="1" selected="0">
            <x v="6"/>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B7D4D-3636-4FD0-A0CD-427E3C4CC46C}">
  <dimension ref="A1"/>
  <sheetViews>
    <sheetView tabSelected="1" workbookViewId="0"/>
  </sheetViews>
  <sheetFormatPr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21"/>
  <sheetViews>
    <sheetView workbookViewId="0">
      <pane xSplit="1" topLeftCell="Z1" activePane="topRight" state="frozen"/>
      <selection pane="topRight" activeCell="Y2" sqref="Y2"/>
    </sheetView>
  </sheetViews>
  <sheetFormatPr defaultRowHeight="14.25"/>
  <cols>
    <col min="1" max="1" width="20.28515625" customWidth="1"/>
    <col min="2" max="2" width="15.5703125" customWidth="1"/>
    <col min="3" max="3" width="24.85546875" customWidth="1"/>
    <col min="4" max="4" width="20.140625" customWidth="1"/>
    <col min="5" max="5" width="19.85546875" customWidth="1"/>
    <col min="6" max="6" width="19.7109375" customWidth="1"/>
    <col min="7" max="7" width="25.42578125" customWidth="1"/>
    <col min="8" max="8" width="19.85546875" customWidth="1"/>
    <col min="9" max="9" width="18.42578125" customWidth="1"/>
    <col min="10" max="10" width="20.85546875" customWidth="1"/>
    <col min="11" max="11" width="22.140625" customWidth="1"/>
    <col min="12" max="12" width="17.42578125" customWidth="1"/>
    <col min="13" max="13" width="30" customWidth="1"/>
    <col min="14" max="14" width="24.28515625" customWidth="1"/>
    <col min="15" max="15" width="17.42578125" customWidth="1"/>
    <col min="16" max="16" width="28.140625" customWidth="1"/>
    <col min="17" max="17" width="12.5703125" customWidth="1"/>
    <col min="18" max="18" width="18.28515625" customWidth="1"/>
    <col min="19" max="19" width="20.42578125" customWidth="1"/>
    <col min="20" max="20" width="17" customWidth="1"/>
    <col min="21" max="21" width="18.42578125" customWidth="1"/>
    <col min="22" max="22" width="19.7109375" customWidth="1"/>
    <col min="23" max="23" width="16.28515625" customWidth="1"/>
    <col min="24" max="24" width="17.7109375" customWidth="1"/>
    <col min="25" max="26" width="19.7109375" customWidth="1"/>
    <col min="27" max="27" width="22.85546875" customWidth="1"/>
    <col min="28" max="28" width="15.28515625" customWidth="1"/>
    <col min="29" max="29" width="12" customWidth="1"/>
    <col min="30" max="30" width="12.42578125" customWidth="1"/>
    <col min="31" max="31" width="14.5703125" customWidth="1"/>
    <col min="32" max="32" width="18.140625" customWidth="1"/>
    <col min="33" max="33" width="18.5703125" customWidth="1"/>
    <col min="34" max="35" width="21.42578125" customWidth="1"/>
    <col min="36" max="36" width="18" customWidth="1"/>
    <col min="37" max="37" width="14.7109375" customWidth="1"/>
    <col min="38" max="38" width="13.28515625" customWidth="1"/>
    <col min="39" max="39" width="15.28515625" customWidth="1"/>
    <col min="40" max="40" width="15.5703125" customWidth="1"/>
    <col min="41" max="41" width="21.85546875" customWidth="1"/>
    <col min="42" max="42" width="33.85546875" customWidth="1"/>
  </cols>
  <sheetData>
    <row r="1" spans="1:4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33</v>
      </c>
      <c r="AP1" t="s">
        <v>40</v>
      </c>
    </row>
    <row r="2" spans="1:42">
      <c r="A2" t="s">
        <v>41</v>
      </c>
      <c r="B2" t="s">
        <v>42</v>
      </c>
      <c r="C2">
        <f>H2+J2+L2+U2+X2</f>
        <v>52</v>
      </c>
      <c r="F2">
        <v>15400.93</v>
      </c>
      <c r="G2">
        <v>2014.7</v>
      </c>
      <c r="H2">
        <v>5</v>
      </c>
      <c r="I2">
        <v>4537.2299999999996</v>
      </c>
      <c r="J2">
        <v>10</v>
      </c>
      <c r="K2">
        <f>O2+P2</f>
        <v>8234</v>
      </c>
      <c r="L2">
        <v>30</v>
      </c>
      <c r="O2">
        <v>1710.3</v>
      </c>
      <c r="P2">
        <v>6523.7</v>
      </c>
      <c r="Q2">
        <v>24</v>
      </c>
      <c r="T2">
        <v>367</v>
      </c>
      <c r="U2">
        <v>1</v>
      </c>
      <c r="X2">
        <v>6</v>
      </c>
      <c r="Y2" s="2">
        <f xml:space="preserve"> F2-(V2+T2+R2+K2+I2+G2)</f>
        <v>248</v>
      </c>
      <c r="Z2" s="3">
        <f t="shared" ref="Z2:Z19" si="0">C2-(H2+J2+L2+S2+U2+W2+X2)</f>
        <v>0</v>
      </c>
      <c r="AA2" t="s">
        <v>43</v>
      </c>
      <c r="AB2" t="s">
        <v>44</v>
      </c>
      <c r="AC2" t="s">
        <v>45</v>
      </c>
      <c r="AD2">
        <v>6.12</v>
      </c>
      <c r="AE2">
        <v>490</v>
      </c>
      <c r="AF2">
        <v>490</v>
      </c>
      <c r="AG2">
        <v>7782</v>
      </c>
      <c r="AH2" s="1">
        <f>AF2/AG2</f>
        <v>6.296581855564122E-2</v>
      </c>
      <c r="AI2" t="s">
        <v>46</v>
      </c>
      <c r="AJ2" t="s">
        <v>44</v>
      </c>
      <c r="AO2" s="1">
        <f t="shared" ref="AO2:AO5" si="1">AN2/AG2</f>
        <v>0</v>
      </c>
    </row>
    <row r="3" spans="1:42">
      <c r="A3" t="s">
        <v>47</v>
      </c>
      <c r="B3" t="s">
        <v>48</v>
      </c>
      <c r="C3">
        <v>38</v>
      </c>
      <c r="E3">
        <v>2398.3200000000002</v>
      </c>
      <c r="F3">
        <v>4088.48</v>
      </c>
      <c r="G3">
        <v>1856.44</v>
      </c>
      <c r="H3">
        <v>15</v>
      </c>
      <c r="J3">
        <v>84</v>
      </c>
      <c r="K3" s="2">
        <f>1995.16+P3</f>
        <v>4204.12</v>
      </c>
      <c r="L3" s="2">
        <v>31</v>
      </c>
      <c r="P3">
        <v>2208.9599999999996</v>
      </c>
      <c r="R3">
        <v>943.05</v>
      </c>
      <c r="S3">
        <v>8</v>
      </c>
      <c r="Y3" s="2">
        <f xml:space="preserve"> ABS(F3-(V3+T3+R3+K3+I3+G3))</f>
        <v>2915.1300000000006</v>
      </c>
      <c r="Z3" s="3">
        <f t="shared" si="0"/>
        <v>-100</v>
      </c>
      <c r="AA3" t="s">
        <v>49</v>
      </c>
      <c r="AB3" t="s">
        <v>44</v>
      </c>
      <c r="AC3" t="s">
        <v>50</v>
      </c>
      <c r="AD3">
        <v>23.52</v>
      </c>
      <c r="AG3">
        <v>709</v>
      </c>
      <c r="AH3" s="1">
        <f t="shared" ref="AH3:AH19" si="2">AF3/AG3</f>
        <v>0</v>
      </c>
      <c r="AI3" t="s">
        <v>46</v>
      </c>
      <c r="AJ3" t="s">
        <v>44</v>
      </c>
      <c r="AO3" s="1">
        <f t="shared" si="1"/>
        <v>0</v>
      </c>
      <c r="AP3" t="s">
        <v>51</v>
      </c>
    </row>
    <row r="4" spans="1:42">
      <c r="A4" t="s">
        <v>52</v>
      </c>
      <c r="B4" t="s">
        <v>42</v>
      </c>
      <c r="C4">
        <v>100</v>
      </c>
      <c r="D4">
        <v>21371.53</v>
      </c>
      <c r="E4">
        <v>30295.13</v>
      </c>
      <c r="F4">
        <v>24355.3</v>
      </c>
      <c r="G4">
        <v>4760</v>
      </c>
      <c r="I4">
        <v>3000</v>
      </c>
      <c r="J4">
        <v>8</v>
      </c>
      <c r="K4">
        <v>16000</v>
      </c>
      <c r="R4">
        <v>3350</v>
      </c>
      <c r="T4">
        <v>625</v>
      </c>
      <c r="U4">
        <v>3</v>
      </c>
      <c r="V4">
        <v>0</v>
      </c>
      <c r="W4">
        <v>0</v>
      </c>
      <c r="Y4" s="2">
        <f t="shared" ref="Y4:Y19" si="3" xml:space="preserve"> ABS(F4-(V4+T4+R4+K4+I4+G4))</f>
        <v>3379.7000000000007</v>
      </c>
      <c r="Z4" s="3">
        <f t="shared" si="0"/>
        <v>89</v>
      </c>
      <c r="AA4" t="s">
        <v>43</v>
      </c>
      <c r="AB4" t="s">
        <v>44</v>
      </c>
      <c r="AC4" t="s">
        <v>45</v>
      </c>
      <c r="AD4">
        <v>6.12</v>
      </c>
      <c r="AE4">
        <v>438</v>
      </c>
      <c r="AF4">
        <v>438</v>
      </c>
      <c r="AG4">
        <v>6587</v>
      </c>
      <c r="AH4" s="1">
        <f t="shared" si="2"/>
        <v>6.6494610596629727E-2</v>
      </c>
      <c r="AI4" t="s">
        <v>53</v>
      </c>
      <c r="AJ4" t="s">
        <v>54</v>
      </c>
      <c r="AO4" s="1">
        <f t="shared" si="1"/>
        <v>0</v>
      </c>
      <c r="AP4" t="s">
        <v>51</v>
      </c>
    </row>
    <row r="5" spans="1:42">
      <c r="A5" t="s">
        <v>55</v>
      </c>
      <c r="B5" t="s">
        <v>42</v>
      </c>
      <c r="D5">
        <v>21732</v>
      </c>
      <c r="E5">
        <v>26780</v>
      </c>
      <c r="F5">
        <v>32260</v>
      </c>
      <c r="I5" s="3">
        <v>11000</v>
      </c>
      <c r="J5">
        <v>15</v>
      </c>
      <c r="R5">
        <v>1760</v>
      </c>
      <c r="S5">
        <v>8</v>
      </c>
      <c r="V5">
        <v>8000</v>
      </c>
      <c r="W5">
        <v>35</v>
      </c>
      <c r="X5">
        <v>12</v>
      </c>
      <c r="Y5" s="2">
        <f t="shared" si="3"/>
        <v>11500</v>
      </c>
      <c r="Z5" s="3">
        <f t="shared" si="0"/>
        <v>-70</v>
      </c>
      <c r="AA5" t="s">
        <v>43</v>
      </c>
      <c r="AB5" t="s">
        <v>44</v>
      </c>
      <c r="AC5" t="s">
        <v>45</v>
      </c>
      <c r="AD5">
        <v>6.12</v>
      </c>
      <c r="AE5">
        <v>997</v>
      </c>
      <c r="AF5">
        <v>982</v>
      </c>
      <c r="AG5">
        <v>34989</v>
      </c>
      <c r="AH5" s="1">
        <f t="shared" si="2"/>
        <v>2.8065963588556404E-2</v>
      </c>
      <c r="AI5" t="s">
        <v>46</v>
      </c>
      <c r="AJ5" t="s">
        <v>44</v>
      </c>
      <c r="AO5" s="1">
        <f t="shared" si="1"/>
        <v>0</v>
      </c>
      <c r="AP5" t="s">
        <v>51</v>
      </c>
    </row>
    <row r="6" spans="1:42">
      <c r="A6" t="s">
        <v>56</v>
      </c>
      <c r="B6" t="s">
        <v>42</v>
      </c>
      <c r="C6">
        <v>169</v>
      </c>
      <c r="D6">
        <v>18530.21</v>
      </c>
      <c r="E6">
        <v>19037.009999999998</v>
      </c>
      <c r="F6">
        <v>15865.99</v>
      </c>
      <c r="G6">
        <v>797.68</v>
      </c>
      <c r="H6">
        <v>28</v>
      </c>
      <c r="I6">
        <v>3662.08</v>
      </c>
      <c r="J6">
        <v>8</v>
      </c>
      <c r="K6">
        <v>10012.92</v>
      </c>
      <c r="L6">
        <v>115</v>
      </c>
      <c r="M6">
        <v>307.8</v>
      </c>
      <c r="P6">
        <v>9705.1200000000008</v>
      </c>
      <c r="T6">
        <v>12.74</v>
      </c>
      <c r="Y6" s="2">
        <f t="shared" si="3"/>
        <v>1380.5699999999997</v>
      </c>
      <c r="Z6" s="3">
        <f t="shared" si="0"/>
        <v>18</v>
      </c>
      <c r="AA6" t="s">
        <v>57</v>
      </c>
      <c r="AB6" t="s">
        <v>44</v>
      </c>
      <c r="AC6" t="s">
        <v>45</v>
      </c>
      <c r="AD6">
        <v>1.25</v>
      </c>
      <c r="AG6">
        <v>7234</v>
      </c>
      <c r="AH6" s="1">
        <f t="shared" si="2"/>
        <v>0</v>
      </c>
      <c r="AI6" t="s">
        <v>58</v>
      </c>
      <c r="AJ6" t="s">
        <v>44</v>
      </c>
      <c r="AM6">
        <v>202</v>
      </c>
      <c r="AN6">
        <v>202</v>
      </c>
      <c r="AO6" s="1">
        <f>AN6/AG6</f>
        <v>2.7923693668786286E-2</v>
      </c>
      <c r="AP6" t="s">
        <v>51</v>
      </c>
    </row>
    <row r="7" spans="1:42">
      <c r="A7" t="s">
        <v>59</v>
      </c>
      <c r="B7" t="s">
        <v>42</v>
      </c>
      <c r="C7">
        <v>84</v>
      </c>
      <c r="D7">
        <v>44066.98</v>
      </c>
      <c r="E7">
        <v>37702.870000000003</v>
      </c>
      <c r="F7" s="2">
        <v>55351.86</v>
      </c>
      <c r="G7">
        <v>995.35</v>
      </c>
      <c r="I7">
        <v>750</v>
      </c>
      <c r="K7">
        <f>O7+P7+6015.97</f>
        <v>32039.279999999999</v>
      </c>
      <c r="N7">
        <v>6015.97</v>
      </c>
      <c r="O7">
        <v>7263.39</v>
      </c>
      <c r="P7">
        <v>18759.919999999998</v>
      </c>
      <c r="Q7">
        <v>115</v>
      </c>
      <c r="R7">
        <v>750</v>
      </c>
      <c r="T7">
        <v>495.26</v>
      </c>
      <c r="V7">
        <v>6702.79</v>
      </c>
      <c r="X7">
        <v>6</v>
      </c>
      <c r="Y7" s="2">
        <f t="shared" si="3"/>
        <v>13619.18</v>
      </c>
      <c r="Z7" s="3">
        <f t="shared" si="0"/>
        <v>78</v>
      </c>
      <c r="AA7" t="s">
        <v>60</v>
      </c>
      <c r="AB7" t="s">
        <v>61</v>
      </c>
      <c r="AC7" t="s">
        <v>45</v>
      </c>
      <c r="AD7">
        <v>1.3</v>
      </c>
      <c r="AG7">
        <v>23094</v>
      </c>
      <c r="AH7" s="1">
        <f t="shared" si="2"/>
        <v>0</v>
      </c>
      <c r="AI7" t="s">
        <v>62</v>
      </c>
      <c r="AJ7" t="s">
        <v>61</v>
      </c>
      <c r="AM7">
        <v>1024</v>
      </c>
      <c r="AN7">
        <v>1009</v>
      </c>
      <c r="AO7" s="1">
        <f t="shared" ref="AO7:AO18" si="4">AN7/AG7</f>
        <v>4.3691001991859359E-2</v>
      </c>
      <c r="AP7" t="s">
        <v>51</v>
      </c>
    </row>
    <row r="8" spans="1:42">
      <c r="A8" t="s">
        <v>63</v>
      </c>
      <c r="B8" t="s">
        <v>42</v>
      </c>
      <c r="C8">
        <v>87</v>
      </c>
      <c r="D8">
        <v>16126.41</v>
      </c>
      <c r="E8">
        <v>17606.77</v>
      </c>
      <c r="F8">
        <v>14303.05</v>
      </c>
      <c r="G8">
        <v>255</v>
      </c>
      <c r="I8">
        <v>3988.39</v>
      </c>
      <c r="J8">
        <v>25</v>
      </c>
      <c r="K8">
        <v>3021.96</v>
      </c>
      <c r="L8">
        <v>45</v>
      </c>
      <c r="R8">
        <v>877.17</v>
      </c>
      <c r="T8">
        <v>280</v>
      </c>
      <c r="X8">
        <v>18</v>
      </c>
      <c r="Y8" s="2">
        <f t="shared" si="3"/>
        <v>5880.5299999999988</v>
      </c>
      <c r="Z8" s="3">
        <f t="shared" si="0"/>
        <v>-1</v>
      </c>
      <c r="AA8" t="s">
        <v>64</v>
      </c>
      <c r="AB8" t="s">
        <v>61</v>
      </c>
      <c r="AG8">
        <v>7153</v>
      </c>
      <c r="AH8" s="1">
        <f t="shared" si="2"/>
        <v>0</v>
      </c>
      <c r="AI8" t="s">
        <v>65</v>
      </c>
      <c r="AO8" s="1">
        <f t="shared" si="4"/>
        <v>0</v>
      </c>
      <c r="AP8" t="s">
        <v>66</v>
      </c>
    </row>
    <row r="9" spans="1:42">
      <c r="A9" t="s">
        <v>67</v>
      </c>
      <c r="B9" t="s">
        <v>42</v>
      </c>
      <c r="C9">
        <v>104</v>
      </c>
      <c r="D9">
        <v>10230</v>
      </c>
      <c r="E9">
        <v>8122.8</v>
      </c>
      <c r="F9">
        <v>6167.8</v>
      </c>
      <c r="G9">
        <v>423.2</v>
      </c>
      <c r="K9">
        <v>3094</v>
      </c>
      <c r="N9">
        <v>3094.8</v>
      </c>
      <c r="Y9" s="2">
        <f t="shared" si="3"/>
        <v>2650.6000000000004</v>
      </c>
      <c r="Z9" s="3">
        <f t="shared" si="0"/>
        <v>104</v>
      </c>
      <c r="AA9" t="s">
        <v>68</v>
      </c>
      <c r="AB9" t="s">
        <v>61</v>
      </c>
      <c r="AC9" t="s">
        <v>50</v>
      </c>
      <c r="AD9">
        <v>8.8000000000000007</v>
      </c>
      <c r="AG9">
        <v>4562</v>
      </c>
      <c r="AH9" s="1">
        <f t="shared" si="2"/>
        <v>0</v>
      </c>
      <c r="AI9" t="s">
        <v>46</v>
      </c>
      <c r="AJ9" t="s">
        <v>44</v>
      </c>
      <c r="AO9" s="1">
        <f t="shared" si="4"/>
        <v>0</v>
      </c>
      <c r="AP9" t="s">
        <v>66</v>
      </c>
    </row>
    <row r="10" spans="1:42">
      <c r="A10" t="s">
        <v>69</v>
      </c>
      <c r="B10" t="s">
        <v>48</v>
      </c>
      <c r="I10">
        <v>1000</v>
      </c>
      <c r="K10">
        <v>4065.57</v>
      </c>
      <c r="M10">
        <v>0</v>
      </c>
      <c r="N10">
        <v>733.01</v>
      </c>
      <c r="O10">
        <v>697.03</v>
      </c>
      <c r="P10">
        <f>70.12+2565.41</f>
        <v>2635.5299999999997</v>
      </c>
      <c r="Y10" s="2">
        <f t="shared" si="3"/>
        <v>5065.57</v>
      </c>
      <c r="Z10" s="3">
        <f t="shared" si="0"/>
        <v>0</v>
      </c>
      <c r="AA10" t="s">
        <v>46</v>
      </c>
      <c r="AB10" t="s">
        <v>44</v>
      </c>
      <c r="AC10" t="s">
        <v>45</v>
      </c>
      <c r="AG10">
        <v>10667</v>
      </c>
      <c r="AH10" s="1">
        <f t="shared" si="2"/>
        <v>0</v>
      </c>
      <c r="AI10" t="s">
        <v>43</v>
      </c>
      <c r="AJ10" t="s">
        <v>44</v>
      </c>
      <c r="AK10" t="s">
        <v>45</v>
      </c>
      <c r="AL10">
        <v>6.12</v>
      </c>
      <c r="AM10">
        <v>411</v>
      </c>
      <c r="AN10">
        <v>411</v>
      </c>
      <c r="AO10" s="1">
        <f t="shared" si="4"/>
        <v>3.8530045936064496E-2</v>
      </c>
      <c r="AP10" t="s">
        <v>51</v>
      </c>
    </row>
    <row r="11" spans="1:42" ht="13.9" customHeight="1">
      <c r="A11" t="s">
        <v>70</v>
      </c>
      <c r="B11" t="s">
        <v>42</v>
      </c>
      <c r="C11">
        <v>180</v>
      </c>
      <c r="D11">
        <v>25018.84</v>
      </c>
      <c r="E11">
        <v>22167.07</v>
      </c>
      <c r="F11">
        <v>21519.3</v>
      </c>
      <c r="G11">
        <f>792+40</f>
        <v>832</v>
      </c>
      <c r="I11">
        <v>743.9</v>
      </c>
      <c r="K11">
        <f>6936+279.2</f>
        <v>7215.2</v>
      </c>
      <c r="L11">
        <f>85+20+25</f>
        <v>130</v>
      </c>
      <c r="R11">
        <v>760</v>
      </c>
      <c r="T11">
        <f>500.4+499.98</f>
        <v>1000.38</v>
      </c>
      <c r="V11">
        <f>971.2+4044.62</f>
        <v>5015.82</v>
      </c>
      <c r="Y11" s="2">
        <f t="shared" si="3"/>
        <v>5952</v>
      </c>
      <c r="Z11" s="3">
        <f t="shared" si="0"/>
        <v>50</v>
      </c>
      <c r="AA11" t="s">
        <v>71</v>
      </c>
      <c r="AB11" t="s">
        <v>61</v>
      </c>
      <c r="AC11" t="s">
        <v>50</v>
      </c>
      <c r="AD11">
        <v>14.2</v>
      </c>
      <c r="AG11">
        <v>9575</v>
      </c>
      <c r="AH11" s="1">
        <f t="shared" si="2"/>
        <v>0</v>
      </c>
      <c r="AJ11" t="s">
        <v>44</v>
      </c>
      <c r="AO11" s="1">
        <f t="shared" si="4"/>
        <v>0</v>
      </c>
      <c r="AP11" t="s">
        <v>66</v>
      </c>
    </row>
    <row r="12" spans="1:42">
      <c r="A12" t="s">
        <v>72</v>
      </c>
      <c r="B12" t="s">
        <v>42</v>
      </c>
      <c r="K12" s="3">
        <v>12922</v>
      </c>
      <c r="L12">
        <v>131</v>
      </c>
      <c r="T12">
        <v>205</v>
      </c>
      <c r="U12">
        <v>1</v>
      </c>
      <c r="V12">
        <v>5600</v>
      </c>
      <c r="W12">
        <v>86</v>
      </c>
      <c r="Y12" s="2">
        <f t="shared" si="3"/>
        <v>18727</v>
      </c>
      <c r="Z12" s="3">
        <f t="shared" si="0"/>
        <v>-218</v>
      </c>
      <c r="AA12" t="s">
        <v>73</v>
      </c>
      <c r="AB12" t="s">
        <v>44</v>
      </c>
      <c r="AE12">
        <v>1320</v>
      </c>
      <c r="AF12">
        <v>1305</v>
      </c>
      <c r="AG12">
        <v>35364</v>
      </c>
      <c r="AH12" s="1">
        <f t="shared" si="2"/>
        <v>3.6901934170342723E-2</v>
      </c>
      <c r="AI12" t="s">
        <v>43</v>
      </c>
      <c r="AJ12" t="s">
        <v>44</v>
      </c>
      <c r="AK12" t="s">
        <v>45</v>
      </c>
      <c r="AL12">
        <v>6.12</v>
      </c>
      <c r="AM12">
        <v>0</v>
      </c>
      <c r="AN12">
        <v>0</v>
      </c>
      <c r="AO12" s="1">
        <f t="shared" si="4"/>
        <v>0</v>
      </c>
    </row>
    <row r="13" spans="1:42">
      <c r="A13" t="s">
        <v>74</v>
      </c>
      <c r="B13" t="s">
        <v>42</v>
      </c>
      <c r="C13">
        <v>40</v>
      </c>
      <c r="D13">
        <v>15660.34</v>
      </c>
      <c r="E13">
        <v>18361.79</v>
      </c>
      <c r="F13">
        <v>12434.36</v>
      </c>
      <c r="G13">
        <v>142.5</v>
      </c>
      <c r="H13">
        <v>1</v>
      </c>
      <c r="I13">
        <v>4601.5</v>
      </c>
      <c r="J13">
        <v>9</v>
      </c>
      <c r="K13">
        <f>2348.41+656.25+228</f>
        <v>3232.66</v>
      </c>
      <c r="L13">
        <f>2+5+10</f>
        <v>17</v>
      </c>
      <c r="M13">
        <v>228</v>
      </c>
      <c r="P13">
        <v>2348.41</v>
      </c>
      <c r="Q13">
        <v>10</v>
      </c>
      <c r="R13">
        <v>1678.5</v>
      </c>
      <c r="S13">
        <v>3</v>
      </c>
      <c r="T13">
        <v>892.5</v>
      </c>
      <c r="U13">
        <v>2</v>
      </c>
      <c r="V13">
        <v>472.5</v>
      </c>
      <c r="W13">
        <v>1</v>
      </c>
      <c r="X13">
        <f>4+1+2</f>
        <v>7</v>
      </c>
      <c r="Y13" s="2">
        <f t="shared" si="3"/>
        <v>1414.2000000000007</v>
      </c>
      <c r="Z13" s="3">
        <f t="shared" si="0"/>
        <v>0</v>
      </c>
      <c r="AA13" t="s">
        <v>75</v>
      </c>
      <c r="AB13" t="s">
        <v>44</v>
      </c>
      <c r="AG13">
        <v>3399</v>
      </c>
      <c r="AH13" s="1">
        <f t="shared" si="2"/>
        <v>0</v>
      </c>
      <c r="AI13" t="s">
        <v>43</v>
      </c>
      <c r="AJ13" t="s">
        <v>44</v>
      </c>
      <c r="AK13" t="s">
        <v>45</v>
      </c>
      <c r="AL13">
        <v>6.12</v>
      </c>
      <c r="AM13">
        <v>80</v>
      </c>
      <c r="AN13">
        <v>80</v>
      </c>
      <c r="AO13" s="1">
        <f t="shared" si="4"/>
        <v>2.3536334215945868E-2</v>
      </c>
      <c r="AP13" t="s">
        <v>51</v>
      </c>
    </row>
    <row r="14" spans="1:42">
      <c r="A14" t="s">
        <v>76</v>
      </c>
      <c r="B14" t="s">
        <v>42</v>
      </c>
      <c r="D14">
        <v>25000</v>
      </c>
      <c r="E14">
        <v>30000</v>
      </c>
      <c r="F14">
        <v>25000</v>
      </c>
      <c r="G14" s="3"/>
      <c r="I14">
        <v>2575.85</v>
      </c>
      <c r="J14">
        <v>11</v>
      </c>
      <c r="R14">
        <v>0</v>
      </c>
      <c r="S14">
        <v>0</v>
      </c>
      <c r="W14">
        <v>3</v>
      </c>
      <c r="Y14" s="2">
        <f t="shared" si="3"/>
        <v>22424.15</v>
      </c>
      <c r="Z14" s="3">
        <f t="shared" si="0"/>
        <v>-14</v>
      </c>
      <c r="AA14" t="s">
        <v>77</v>
      </c>
      <c r="AB14" t="s">
        <v>44</v>
      </c>
      <c r="AG14">
        <v>9194</v>
      </c>
      <c r="AH14" s="1">
        <f t="shared" si="2"/>
        <v>0</v>
      </c>
      <c r="AI14" t="s">
        <v>43</v>
      </c>
      <c r="AJ14" t="s">
        <v>44</v>
      </c>
      <c r="AK14" t="s">
        <v>45</v>
      </c>
      <c r="AL14">
        <v>6.12</v>
      </c>
      <c r="AM14">
        <v>280</v>
      </c>
      <c r="AN14">
        <v>280</v>
      </c>
      <c r="AO14" s="1">
        <f t="shared" si="4"/>
        <v>3.0454644333260821E-2</v>
      </c>
    </row>
    <row r="15" spans="1:42">
      <c r="A15" t="s">
        <v>78</v>
      </c>
      <c r="B15" t="s">
        <v>42</v>
      </c>
      <c r="C15">
        <f>7+2+4+22+23+15+40</f>
        <v>113</v>
      </c>
      <c r="D15">
        <v>10889.16</v>
      </c>
      <c r="E15">
        <v>12033.56</v>
      </c>
      <c r="F15">
        <v>10390.879999999999</v>
      </c>
      <c r="G15">
        <v>1496.49</v>
      </c>
      <c r="I15">
        <f>1928.8+1059.96+816.23</f>
        <v>3804.9900000000002</v>
      </c>
      <c r="K15">
        <f>M15+N15+O15+P15</f>
        <v>4798.0200000000004</v>
      </c>
      <c r="L15">
        <f>15+23+22</f>
        <v>60</v>
      </c>
      <c r="N15">
        <v>2108.48</v>
      </c>
      <c r="O15">
        <v>367.2</v>
      </c>
      <c r="P15">
        <v>2322.34</v>
      </c>
      <c r="Q15">
        <v>22</v>
      </c>
      <c r="R15">
        <v>500</v>
      </c>
      <c r="S15">
        <v>7</v>
      </c>
      <c r="T15">
        <v>80</v>
      </c>
      <c r="U15">
        <v>2</v>
      </c>
      <c r="X15">
        <v>44</v>
      </c>
      <c r="Y15" s="2">
        <f t="shared" si="3"/>
        <v>288.6200000000008</v>
      </c>
      <c r="Z15" s="3">
        <f t="shared" si="0"/>
        <v>0</v>
      </c>
      <c r="AA15" t="s">
        <v>68</v>
      </c>
      <c r="AB15" t="s">
        <v>61</v>
      </c>
      <c r="AC15" t="s">
        <v>50</v>
      </c>
      <c r="AD15">
        <v>16</v>
      </c>
      <c r="AG15">
        <v>1582</v>
      </c>
      <c r="AH15" s="1">
        <f t="shared" si="2"/>
        <v>0</v>
      </c>
      <c r="AI15" t="s">
        <v>43</v>
      </c>
      <c r="AJ15" t="s">
        <v>44</v>
      </c>
      <c r="AK15" t="s">
        <v>45</v>
      </c>
      <c r="AL15">
        <v>6.12</v>
      </c>
      <c r="AM15">
        <v>41</v>
      </c>
      <c r="AN15">
        <v>41</v>
      </c>
      <c r="AO15" s="1">
        <f t="shared" si="4"/>
        <v>2.5916561314791402E-2</v>
      </c>
      <c r="AP15" t="s">
        <v>66</v>
      </c>
    </row>
    <row r="16" spans="1:42">
      <c r="A16" t="s">
        <v>79</v>
      </c>
      <c r="B16" t="s">
        <v>42</v>
      </c>
      <c r="C16">
        <v>87</v>
      </c>
      <c r="D16">
        <v>20317.66</v>
      </c>
      <c r="E16">
        <v>20317.66</v>
      </c>
      <c r="F16">
        <v>20317.66</v>
      </c>
      <c r="K16">
        <v>9000</v>
      </c>
      <c r="L16">
        <v>55</v>
      </c>
      <c r="Y16" s="2">
        <f t="shared" si="3"/>
        <v>11317.66</v>
      </c>
      <c r="Z16" s="3">
        <f t="shared" si="0"/>
        <v>32</v>
      </c>
      <c r="AA16" t="s">
        <v>80</v>
      </c>
      <c r="AB16" t="s">
        <v>44</v>
      </c>
      <c r="AC16" t="s">
        <v>45</v>
      </c>
      <c r="AD16">
        <v>1.81</v>
      </c>
      <c r="AE16">
        <v>1934</v>
      </c>
      <c r="AF16">
        <v>1879</v>
      </c>
      <c r="AG16">
        <v>55352</v>
      </c>
      <c r="AH16" s="1">
        <f t="shared" si="2"/>
        <v>3.394637953461483E-2</v>
      </c>
      <c r="AI16" t="s">
        <v>81</v>
      </c>
      <c r="AJ16" t="s">
        <v>61</v>
      </c>
      <c r="AK16" t="s">
        <v>82</v>
      </c>
      <c r="AL16">
        <v>300</v>
      </c>
      <c r="AO16" s="1">
        <f t="shared" si="4"/>
        <v>0</v>
      </c>
      <c r="AP16" t="s">
        <v>66</v>
      </c>
    </row>
    <row r="17" spans="1:42">
      <c r="A17" t="s">
        <v>83</v>
      </c>
      <c r="B17" t="s">
        <v>42</v>
      </c>
      <c r="D17">
        <v>11788</v>
      </c>
      <c r="E17">
        <v>6441</v>
      </c>
      <c r="F17">
        <v>5145</v>
      </c>
      <c r="I17">
        <v>1549</v>
      </c>
      <c r="J17">
        <v>6</v>
      </c>
      <c r="K17">
        <v>1385</v>
      </c>
      <c r="R17">
        <v>673</v>
      </c>
      <c r="Y17" s="2">
        <f t="shared" si="3"/>
        <v>1538</v>
      </c>
      <c r="Z17" s="3">
        <f t="shared" si="0"/>
        <v>-6</v>
      </c>
      <c r="AA17" t="s">
        <v>73</v>
      </c>
      <c r="AB17" t="s">
        <v>44</v>
      </c>
      <c r="AE17">
        <v>23</v>
      </c>
      <c r="AF17">
        <v>23</v>
      </c>
      <c r="AG17">
        <v>3568</v>
      </c>
      <c r="AH17" s="1">
        <f t="shared" si="2"/>
        <v>6.4461883408071753E-3</v>
      </c>
      <c r="AO17" s="1">
        <f t="shared" si="4"/>
        <v>0</v>
      </c>
      <c r="AP17" t="s">
        <v>51</v>
      </c>
    </row>
    <row r="18" spans="1:42">
      <c r="A18" t="s">
        <v>84</v>
      </c>
      <c r="B18" t="s">
        <v>42</v>
      </c>
      <c r="C18">
        <v>134</v>
      </c>
      <c r="D18">
        <v>12200</v>
      </c>
      <c r="E18">
        <v>12000</v>
      </c>
      <c r="F18">
        <v>11400</v>
      </c>
      <c r="G18">
        <v>1000</v>
      </c>
      <c r="H18">
        <v>38</v>
      </c>
      <c r="I18">
        <v>500</v>
      </c>
      <c r="J18">
        <v>12</v>
      </c>
      <c r="K18">
        <f>M18+N18+O18+P18</f>
        <v>21514.400000000001</v>
      </c>
      <c r="N18">
        <v>11739.45</v>
      </c>
      <c r="P18">
        <v>9774.9500000000007</v>
      </c>
      <c r="Q18">
        <v>120</v>
      </c>
      <c r="Y18" s="2">
        <f t="shared" si="3"/>
        <v>11614.400000000001</v>
      </c>
      <c r="Z18" s="3">
        <f t="shared" si="0"/>
        <v>84</v>
      </c>
      <c r="AA18" t="s">
        <v>85</v>
      </c>
      <c r="AB18" t="s">
        <v>61</v>
      </c>
      <c r="AG18">
        <v>9778</v>
      </c>
      <c r="AH18" s="1">
        <f t="shared" si="2"/>
        <v>0</v>
      </c>
      <c r="AI18" t="s">
        <v>73</v>
      </c>
      <c r="AJ18" t="s">
        <v>44</v>
      </c>
      <c r="AM18">
        <v>83</v>
      </c>
      <c r="AN18">
        <v>83</v>
      </c>
      <c r="AO18" s="1">
        <f t="shared" si="4"/>
        <v>8.4884434444671714E-3</v>
      </c>
      <c r="AP18" t="s">
        <v>51</v>
      </c>
    </row>
    <row r="19" spans="1:42">
      <c r="A19" t="s">
        <v>86</v>
      </c>
      <c r="B19" t="s">
        <v>42</v>
      </c>
      <c r="C19">
        <v>45</v>
      </c>
      <c r="D19">
        <v>2006.19</v>
      </c>
      <c r="E19">
        <v>1688.7</v>
      </c>
      <c r="F19">
        <v>1908.93</v>
      </c>
      <c r="I19">
        <v>310</v>
      </c>
      <c r="J19">
        <v>7</v>
      </c>
      <c r="K19">
        <v>4290</v>
      </c>
      <c r="L19">
        <v>57</v>
      </c>
      <c r="Y19" s="2">
        <f t="shared" si="3"/>
        <v>2691.0699999999997</v>
      </c>
      <c r="Z19" s="3">
        <f t="shared" si="0"/>
        <v>-19</v>
      </c>
      <c r="AA19" t="s">
        <v>87</v>
      </c>
      <c r="AB19" t="s">
        <v>44</v>
      </c>
      <c r="AC19" t="s">
        <v>45</v>
      </c>
      <c r="AD19">
        <v>0.65</v>
      </c>
      <c r="AG19">
        <v>6122</v>
      </c>
      <c r="AH19" s="1">
        <f t="shared" si="2"/>
        <v>0</v>
      </c>
      <c r="AI19" t="s">
        <v>88</v>
      </c>
      <c r="AL19">
        <v>119</v>
      </c>
      <c r="AM19">
        <v>119</v>
      </c>
      <c r="AN19">
        <v>6122</v>
      </c>
      <c r="AO19" s="1">
        <f t="shared" ref="AO19" si="5">AM19/AN19</f>
        <v>1.943809212675596E-2</v>
      </c>
    </row>
    <row r="21" spans="1:42">
      <c r="C21" s="5" t="s">
        <v>89</v>
      </c>
      <c r="D21">
        <f>SUM(D2:D19)</f>
        <v>254937.32</v>
      </c>
      <c r="E21">
        <f t="shared" ref="E21:F21" si="6">SUM(E2:E19)</f>
        <v>264952.68</v>
      </c>
      <c r="F21">
        <f t="shared" si="6"/>
        <v>275909.53999999998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56558-36CB-4F79-A8D6-E23367D99342}">
  <dimension ref="A1:D19"/>
  <sheetViews>
    <sheetView topLeftCell="A2" zoomScale="73" workbookViewId="0">
      <selection activeCell="S15" sqref="S15"/>
    </sheetView>
  </sheetViews>
  <sheetFormatPr defaultRowHeight="14.25"/>
  <cols>
    <col min="1" max="1" width="12.42578125" customWidth="1"/>
    <col min="2" max="2" width="13.28515625" customWidth="1"/>
    <col min="3" max="3" width="13.42578125" customWidth="1"/>
    <col min="4" max="4" width="16.5703125" customWidth="1"/>
  </cols>
  <sheetData>
    <row r="1" spans="1:4">
      <c r="A1" t="s">
        <v>0</v>
      </c>
      <c r="B1" t="s">
        <v>3</v>
      </c>
      <c r="C1" t="s">
        <v>4</v>
      </c>
      <c r="D1" t="s">
        <v>5</v>
      </c>
    </row>
    <row r="2" spans="1:4">
      <c r="A2" t="s">
        <v>41</v>
      </c>
      <c r="D2">
        <v>15400.93</v>
      </c>
    </row>
    <row r="3" spans="1:4">
      <c r="A3" t="s">
        <v>47</v>
      </c>
      <c r="C3">
        <v>2398.3200000000002</v>
      </c>
      <c r="D3">
        <v>4088.48</v>
      </c>
    </row>
    <row r="4" spans="1:4">
      <c r="A4" t="s">
        <v>52</v>
      </c>
      <c r="B4">
        <v>21371.53</v>
      </c>
      <c r="C4">
        <v>30295.13</v>
      </c>
      <c r="D4">
        <v>24355.3</v>
      </c>
    </row>
    <row r="5" spans="1:4">
      <c r="A5" t="s">
        <v>55</v>
      </c>
      <c r="B5">
        <v>21732</v>
      </c>
      <c r="C5">
        <v>26780</v>
      </c>
      <c r="D5">
        <v>32260</v>
      </c>
    </row>
    <row r="6" spans="1:4">
      <c r="A6" t="s">
        <v>56</v>
      </c>
      <c r="B6">
        <v>18530.21</v>
      </c>
      <c r="C6">
        <v>19037.009999999998</v>
      </c>
      <c r="D6">
        <v>15865.99</v>
      </c>
    </row>
    <row r="7" spans="1:4">
      <c r="A7" t="s">
        <v>59</v>
      </c>
      <c r="B7">
        <v>44066.98</v>
      </c>
      <c r="C7">
        <v>37702.870000000003</v>
      </c>
      <c r="D7" s="2">
        <v>55351.86</v>
      </c>
    </row>
    <row r="8" spans="1:4">
      <c r="A8" t="s">
        <v>63</v>
      </c>
      <c r="B8">
        <v>16126.41</v>
      </c>
      <c r="C8">
        <v>17606.77</v>
      </c>
      <c r="D8">
        <v>14303.05</v>
      </c>
    </row>
    <row r="9" spans="1:4">
      <c r="A9" t="s">
        <v>67</v>
      </c>
      <c r="B9">
        <v>10230</v>
      </c>
      <c r="C9">
        <v>8122.8</v>
      </c>
      <c r="D9">
        <v>6167.8</v>
      </c>
    </row>
    <row r="10" spans="1:4">
      <c r="A10" t="s">
        <v>69</v>
      </c>
    </row>
    <row r="11" spans="1:4">
      <c r="A11" t="s">
        <v>70</v>
      </c>
      <c r="B11">
        <v>25018.84</v>
      </c>
      <c r="C11">
        <v>22167.07</v>
      </c>
      <c r="D11">
        <v>21519.3</v>
      </c>
    </row>
    <row r="12" spans="1:4">
      <c r="A12" t="s">
        <v>72</v>
      </c>
    </row>
    <row r="13" spans="1:4">
      <c r="A13" t="s">
        <v>74</v>
      </c>
      <c r="B13">
        <v>15660.34</v>
      </c>
      <c r="C13">
        <v>18361.79</v>
      </c>
      <c r="D13">
        <v>13840.76</v>
      </c>
    </row>
    <row r="14" spans="1:4">
      <c r="A14" t="s">
        <v>76</v>
      </c>
      <c r="B14">
        <v>25000</v>
      </c>
      <c r="C14">
        <v>30000</v>
      </c>
      <c r="D14">
        <v>25000</v>
      </c>
    </row>
    <row r="15" spans="1:4">
      <c r="A15" t="s">
        <v>78</v>
      </c>
      <c r="B15">
        <v>10889.16</v>
      </c>
      <c r="C15">
        <v>12033.56</v>
      </c>
      <c r="D15">
        <v>10390.879999999999</v>
      </c>
    </row>
    <row r="16" spans="1:4">
      <c r="A16" t="s">
        <v>79</v>
      </c>
      <c r="B16">
        <v>20317.66</v>
      </c>
      <c r="C16">
        <v>20317.66</v>
      </c>
      <c r="D16">
        <v>20317.66</v>
      </c>
    </row>
    <row r="17" spans="1:4">
      <c r="A17" t="s">
        <v>83</v>
      </c>
      <c r="B17">
        <v>11788</v>
      </c>
      <c r="C17">
        <v>6441</v>
      </c>
      <c r="D17">
        <v>5145</v>
      </c>
    </row>
    <row r="18" spans="1:4">
      <c r="A18" t="s">
        <v>84</v>
      </c>
      <c r="B18">
        <v>12200</v>
      </c>
      <c r="C18">
        <v>12000</v>
      </c>
      <c r="D18">
        <v>11400</v>
      </c>
    </row>
    <row r="19" spans="1:4">
      <c r="A19" t="s">
        <v>86</v>
      </c>
      <c r="B19">
        <v>2006.19</v>
      </c>
      <c r="C19">
        <v>1688.7</v>
      </c>
      <c r="D19">
        <v>1908.93</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C3D1B-83DA-49B5-9016-CF9C2FEAC91B}">
  <dimension ref="A2:Q16"/>
  <sheetViews>
    <sheetView workbookViewId="0">
      <selection activeCell="A3" sqref="A3"/>
    </sheetView>
  </sheetViews>
  <sheetFormatPr defaultRowHeight="14.25"/>
  <cols>
    <col min="1" max="1" width="11.140625" bestFit="1" customWidth="1"/>
    <col min="2" max="2" width="15.85546875" bestFit="1" customWidth="1"/>
    <col min="3" max="3" width="10.28515625" bestFit="1" customWidth="1"/>
    <col min="4" max="4" width="13.140625" bestFit="1" customWidth="1"/>
    <col min="5" max="5" width="11.5703125" bestFit="1" customWidth="1"/>
    <col min="6" max="6" width="7.85546875" bestFit="1" customWidth="1"/>
    <col min="7" max="7" width="15.42578125" bestFit="1" customWidth="1"/>
    <col min="8" max="8" width="20.42578125" bestFit="1" customWidth="1"/>
    <col min="9" max="9" width="26.140625" bestFit="1" customWidth="1"/>
    <col min="10" max="11" width="26.140625" hidden="1" customWidth="1"/>
    <col min="12" max="12" width="10.85546875" hidden="1" customWidth="1"/>
    <col min="13" max="13" width="11.85546875" hidden="1" customWidth="1"/>
    <col min="14" max="14" width="9.85546875" hidden="1" customWidth="1"/>
    <col min="15" max="15" width="10.85546875" hidden="1" customWidth="1"/>
    <col min="16" max="16" width="9.85546875" hidden="1" customWidth="1"/>
    <col min="17" max="17" width="10.85546875" hidden="1" customWidth="1"/>
    <col min="18" max="18" width="7.7109375" bestFit="1" customWidth="1"/>
    <col min="19" max="19" width="10.28515625" bestFit="1" customWidth="1"/>
    <col min="20" max="23" width="8.140625" bestFit="1" customWidth="1"/>
    <col min="24" max="24" width="11" bestFit="1" customWidth="1"/>
    <col min="25" max="25" width="10.140625" bestFit="1" customWidth="1"/>
  </cols>
  <sheetData>
    <row r="2" spans="1:17">
      <c r="A2" s="4" t="s">
        <v>0</v>
      </c>
      <c r="B2" t="s">
        <v>90</v>
      </c>
      <c r="C2" t="s">
        <v>91</v>
      </c>
      <c r="D2" t="s">
        <v>92</v>
      </c>
      <c r="E2" t="s">
        <v>93</v>
      </c>
      <c r="F2" t="s">
        <v>94</v>
      </c>
      <c r="G2" t="s">
        <v>95</v>
      </c>
      <c r="H2" t="s">
        <v>96</v>
      </c>
      <c r="J2" t="s">
        <v>0</v>
      </c>
      <c r="K2" t="s">
        <v>90</v>
      </c>
      <c r="L2" t="s">
        <v>91</v>
      </c>
      <c r="M2" t="s">
        <v>92</v>
      </c>
      <c r="N2" t="s">
        <v>93</v>
      </c>
      <c r="O2" t="s">
        <v>94</v>
      </c>
      <c r="P2" t="s">
        <v>95</v>
      </c>
      <c r="Q2" t="s">
        <v>96</v>
      </c>
    </row>
    <row r="3" spans="1:17">
      <c r="A3" t="s">
        <v>41</v>
      </c>
      <c r="B3">
        <v>2014.7</v>
      </c>
      <c r="C3">
        <v>4537.2299999999996</v>
      </c>
      <c r="D3">
        <v>8234</v>
      </c>
      <c r="F3">
        <v>367</v>
      </c>
      <c r="H3" s="2">
        <v>248</v>
      </c>
      <c r="J3" t="str">
        <f t="shared" ref="J3:J12" si="0">A3</f>
        <v>Bethel</v>
      </c>
      <c r="K3" s="6">
        <f t="shared" ref="K3:K12" si="1">B3</f>
        <v>2014.7</v>
      </c>
      <c r="L3" s="6">
        <f t="shared" ref="L3:L12" si="2">C3</f>
        <v>4537.2299999999996</v>
      </c>
      <c r="M3" s="6">
        <f t="shared" ref="M3:M12" si="3">D3</f>
        <v>8234</v>
      </c>
      <c r="N3" s="6">
        <f t="shared" ref="N3:N12" si="4">E3</f>
        <v>0</v>
      </c>
      <c r="O3" s="6">
        <f t="shared" ref="O3:O12" si="5">F3</f>
        <v>367</v>
      </c>
      <c r="P3" s="6">
        <f t="shared" ref="P3:P12" si="6">G3</f>
        <v>0</v>
      </c>
      <c r="Q3" s="6">
        <f t="shared" ref="Q3:Q12" si="7">H3</f>
        <v>248</v>
      </c>
    </row>
    <row r="4" spans="1:17">
      <c r="A4" t="s">
        <v>47</v>
      </c>
      <c r="B4">
        <v>1856.44</v>
      </c>
      <c r="D4">
        <v>4204.12</v>
      </c>
      <c r="E4">
        <v>943.05</v>
      </c>
      <c r="H4" s="2">
        <v>2915.1300000000006</v>
      </c>
      <c r="J4" t="str">
        <f t="shared" si="0"/>
        <v>Bridgewater</v>
      </c>
      <c r="K4" s="6">
        <f t="shared" si="1"/>
        <v>1856.44</v>
      </c>
      <c r="L4" s="6">
        <f t="shared" si="2"/>
        <v>0</v>
      </c>
      <c r="M4" s="6">
        <f t="shared" si="3"/>
        <v>4204.12</v>
      </c>
      <c r="N4" s="6">
        <f t="shared" si="4"/>
        <v>943.05</v>
      </c>
      <c r="O4" s="6">
        <f t="shared" si="5"/>
        <v>0</v>
      </c>
      <c r="P4" s="6">
        <f t="shared" si="6"/>
        <v>0</v>
      </c>
      <c r="Q4" s="6">
        <f t="shared" si="7"/>
        <v>2915.1300000000006</v>
      </c>
    </row>
    <row r="5" spans="1:17">
      <c r="A5" t="s">
        <v>52</v>
      </c>
      <c r="B5">
        <v>4760</v>
      </c>
      <c r="C5">
        <v>3000</v>
      </c>
      <c r="D5">
        <v>16000</v>
      </c>
      <c r="E5">
        <v>3350</v>
      </c>
      <c r="F5">
        <v>625</v>
      </c>
      <c r="G5">
        <v>0</v>
      </c>
      <c r="H5" s="2">
        <v>3379.7000000000007</v>
      </c>
      <c r="J5" t="str">
        <f t="shared" si="0"/>
        <v>Brookfield</v>
      </c>
      <c r="K5" s="6">
        <f t="shared" si="1"/>
        <v>4760</v>
      </c>
      <c r="L5" s="6">
        <f t="shared" si="2"/>
        <v>3000</v>
      </c>
      <c r="M5" s="6">
        <f t="shared" si="3"/>
        <v>16000</v>
      </c>
      <c r="N5" s="6">
        <f t="shared" si="4"/>
        <v>3350</v>
      </c>
      <c r="O5" s="6">
        <f t="shared" si="5"/>
        <v>625</v>
      </c>
      <c r="P5" s="6">
        <f t="shared" si="6"/>
        <v>0</v>
      </c>
      <c r="Q5" s="6">
        <f t="shared" si="7"/>
        <v>3379.7000000000007</v>
      </c>
    </row>
    <row r="6" spans="1:17">
      <c r="A6" t="s">
        <v>55</v>
      </c>
      <c r="C6">
        <v>11000</v>
      </c>
      <c r="E6">
        <v>1760</v>
      </c>
      <c r="G6">
        <v>8000</v>
      </c>
      <c r="H6" s="2">
        <v>11500</v>
      </c>
      <c r="J6" t="str">
        <f t="shared" si="0"/>
        <v>Danbury</v>
      </c>
      <c r="K6" s="6">
        <f t="shared" si="1"/>
        <v>0</v>
      </c>
      <c r="L6" s="6">
        <f t="shared" si="2"/>
        <v>11000</v>
      </c>
      <c r="M6" s="6">
        <f t="shared" si="3"/>
        <v>0</v>
      </c>
      <c r="N6" s="6">
        <f t="shared" si="4"/>
        <v>1760</v>
      </c>
      <c r="O6" s="6">
        <f t="shared" si="5"/>
        <v>0</v>
      </c>
      <c r="P6" s="6">
        <f t="shared" si="6"/>
        <v>8000</v>
      </c>
      <c r="Q6" s="6">
        <f t="shared" si="7"/>
        <v>11500</v>
      </c>
    </row>
    <row r="7" spans="1:17">
      <c r="A7" t="s">
        <v>56</v>
      </c>
      <c r="B7">
        <v>797.68</v>
      </c>
      <c r="C7">
        <v>3662.08</v>
      </c>
      <c r="D7">
        <v>10012.92</v>
      </c>
      <c r="F7">
        <v>12.74</v>
      </c>
      <c r="H7" s="2">
        <v>1380.5699999999997</v>
      </c>
      <c r="J7" t="str">
        <f t="shared" si="0"/>
        <v>Darien</v>
      </c>
      <c r="K7" s="6">
        <f t="shared" si="1"/>
        <v>797.68</v>
      </c>
      <c r="L7" s="6">
        <f t="shared" si="2"/>
        <v>3662.08</v>
      </c>
      <c r="M7" s="6">
        <f t="shared" si="3"/>
        <v>10012.92</v>
      </c>
      <c r="N7" s="6">
        <f t="shared" si="4"/>
        <v>0</v>
      </c>
      <c r="O7" s="6">
        <f t="shared" si="5"/>
        <v>12.74</v>
      </c>
      <c r="P7" s="6">
        <f t="shared" si="6"/>
        <v>0</v>
      </c>
      <c r="Q7" s="6">
        <f t="shared" si="7"/>
        <v>1380.5699999999997</v>
      </c>
    </row>
    <row r="8" spans="1:17">
      <c r="A8" t="s">
        <v>59</v>
      </c>
      <c r="B8">
        <v>995.35</v>
      </c>
      <c r="C8">
        <v>750</v>
      </c>
      <c r="D8">
        <v>32039.279999999999</v>
      </c>
      <c r="E8">
        <v>750</v>
      </c>
      <c r="F8">
        <v>495.26</v>
      </c>
      <c r="G8">
        <v>6702.79</v>
      </c>
      <c r="H8" s="2">
        <v>13619.18</v>
      </c>
      <c r="J8" t="str">
        <f t="shared" si="0"/>
        <v>Greenwich</v>
      </c>
      <c r="K8" s="6">
        <f t="shared" si="1"/>
        <v>995.35</v>
      </c>
      <c r="L8" s="6">
        <f t="shared" si="2"/>
        <v>750</v>
      </c>
      <c r="M8" s="6">
        <f t="shared" si="3"/>
        <v>32039.279999999999</v>
      </c>
      <c r="N8" s="6">
        <f t="shared" si="4"/>
        <v>750</v>
      </c>
      <c r="O8" s="6">
        <f t="shared" si="5"/>
        <v>495.26</v>
      </c>
      <c r="P8" s="6">
        <f t="shared" si="6"/>
        <v>6702.79</v>
      </c>
      <c r="Q8" s="6">
        <f t="shared" si="7"/>
        <v>13619.18</v>
      </c>
    </row>
    <row r="9" spans="1:17">
      <c r="A9" t="s">
        <v>63</v>
      </c>
      <c r="B9">
        <v>255</v>
      </c>
      <c r="C9">
        <v>3988.39</v>
      </c>
      <c r="D9">
        <v>3021.96</v>
      </c>
      <c r="E9">
        <v>877.17</v>
      </c>
      <c r="F9">
        <v>280</v>
      </c>
      <c r="H9" s="2">
        <v>5880.5299999999988</v>
      </c>
      <c r="J9" t="str">
        <f t="shared" si="0"/>
        <v>New Canaan</v>
      </c>
      <c r="K9" s="6">
        <f t="shared" si="1"/>
        <v>255</v>
      </c>
      <c r="L9" s="6">
        <f t="shared" si="2"/>
        <v>3988.39</v>
      </c>
      <c r="M9" s="6">
        <f t="shared" si="3"/>
        <v>3021.96</v>
      </c>
      <c r="N9" s="6">
        <f t="shared" si="4"/>
        <v>877.17</v>
      </c>
      <c r="O9" s="6">
        <f t="shared" si="5"/>
        <v>280</v>
      </c>
      <c r="P9" s="6">
        <f t="shared" si="6"/>
        <v>0</v>
      </c>
      <c r="Q9" s="6">
        <f t="shared" si="7"/>
        <v>5880.5299999999988</v>
      </c>
    </row>
    <row r="10" spans="1:17">
      <c r="A10" t="s">
        <v>67</v>
      </c>
      <c r="B10">
        <v>423.2</v>
      </c>
      <c r="D10">
        <v>3094</v>
      </c>
      <c r="H10" s="2">
        <v>2650.6000000000004</v>
      </c>
      <c r="J10" t="str">
        <f t="shared" si="0"/>
        <v>New Fairfield</v>
      </c>
      <c r="K10" s="6">
        <f t="shared" si="1"/>
        <v>423.2</v>
      </c>
      <c r="L10" s="6">
        <f t="shared" si="2"/>
        <v>0</v>
      </c>
      <c r="M10" s="6">
        <f t="shared" si="3"/>
        <v>3094</v>
      </c>
      <c r="N10" s="6">
        <f t="shared" si="4"/>
        <v>0</v>
      </c>
      <c r="O10" s="6">
        <f t="shared" si="5"/>
        <v>0</v>
      </c>
      <c r="P10" s="6">
        <f t="shared" si="6"/>
        <v>0</v>
      </c>
      <c r="Q10" s="6">
        <f t="shared" si="7"/>
        <v>2650.6000000000004</v>
      </c>
    </row>
    <row r="11" spans="1:17">
      <c r="A11" t="s">
        <v>70</v>
      </c>
      <c r="B11">
        <v>832</v>
      </c>
      <c r="C11">
        <v>743.9</v>
      </c>
      <c r="D11">
        <v>7215.2</v>
      </c>
      <c r="E11">
        <v>760</v>
      </c>
      <c r="F11">
        <v>1000.38</v>
      </c>
      <c r="G11">
        <v>5015.82</v>
      </c>
      <c r="H11" s="2">
        <v>5952</v>
      </c>
      <c r="J11" t="str">
        <f t="shared" si="0"/>
        <v>Newtown</v>
      </c>
      <c r="K11" s="6">
        <f t="shared" si="1"/>
        <v>832</v>
      </c>
      <c r="L11" s="6">
        <f t="shared" si="2"/>
        <v>743.9</v>
      </c>
      <c r="M11" s="6">
        <f t="shared" si="3"/>
        <v>7215.2</v>
      </c>
      <c r="N11" s="6">
        <f t="shared" si="4"/>
        <v>760</v>
      </c>
      <c r="O11" s="6">
        <f t="shared" si="5"/>
        <v>1000.38</v>
      </c>
      <c r="P11" s="6">
        <f t="shared" si="6"/>
        <v>5015.82</v>
      </c>
      <c r="Q11" s="6">
        <f t="shared" si="7"/>
        <v>5952</v>
      </c>
    </row>
    <row r="12" spans="1:17">
      <c r="A12" t="s">
        <v>74</v>
      </c>
      <c r="B12">
        <v>142.5</v>
      </c>
      <c r="C12">
        <v>4601.5</v>
      </c>
      <c r="D12">
        <v>3232.66</v>
      </c>
      <c r="E12">
        <v>1678.5</v>
      </c>
      <c r="F12">
        <v>892.5</v>
      </c>
      <c r="G12">
        <v>472.5</v>
      </c>
      <c r="H12" s="2">
        <v>1414.2000000000007</v>
      </c>
      <c r="J12" t="str">
        <f t="shared" si="0"/>
        <v>Redding</v>
      </c>
      <c r="K12" s="6">
        <f t="shared" si="1"/>
        <v>142.5</v>
      </c>
      <c r="L12" s="6">
        <f t="shared" si="2"/>
        <v>4601.5</v>
      </c>
      <c r="M12" s="6">
        <f t="shared" si="3"/>
        <v>3232.66</v>
      </c>
      <c r="N12" s="6">
        <f t="shared" si="4"/>
        <v>1678.5</v>
      </c>
      <c r="O12" s="6">
        <f t="shared" si="5"/>
        <v>892.5</v>
      </c>
      <c r="P12" s="6">
        <f t="shared" si="6"/>
        <v>472.5</v>
      </c>
      <c r="Q12" s="6">
        <f t="shared" si="7"/>
        <v>1414.2000000000007</v>
      </c>
    </row>
    <row r="13" spans="1:17">
      <c r="A13" t="s">
        <v>78</v>
      </c>
      <c r="B13">
        <v>1496.49</v>
      </c>
      <c r="C13">
        <v>3804.9900000000002</v>
      </c>
      <c r="D13">
        <v>4798.0200000000004</v>
      </c>
      <c r="E13">
        <v>500</v>
      </c>
      <c r="F13">
        <v>80</v>
      </c>
      <c r="H13" s="2">
        <v>288.6200000000008</v>
      </c>
      <c r="J13" t="str">
        <f t="shared" ref="J13:Q15" si="8">A14</f>
        <v>Weston</v>
      </c>
      <c r="K13" s="6">
        <f t="shared" si="8"/>
        <v>0</v>
      </c>
      <c r="L13" s="6">
        <f t="shared" si="8"/>
        <v>1549</v>
      </c>
      <c r="M13" s="6">
        <f t="shared" si="8"/>
        <v>1385</v>
      </c>
      <c r="N13" s="6">
        <f t="shared" si="8"/>
        <v>673</v>
      </c>
      <c r="O13" s="6">
        <f t="shared" si="8"/>
        <v>0</v>
      </c>
      <c r="P13" s="6">
        <f t="shared" si="8"/>
        <v>0</v>
      </c>
      <c r="Q13" s="6">
        <f t="shared" si="8"/>
        <v>1538</v>
      </c>
    </row>
    <row r="14" spans="1:17">
      <c r="A14" t="s">
        <v>83</v>
      </c>
      <c r="C14">
        <v>1549</v>
      </c>
      <c r="D14">
        <v>1385</v>
      </c>
      <c r="E14">
        <v>673</v>
      </c>
      <c r="H14" s="2">
        <v>1538</v>
      </c>
      <c r="J14" t="str">
        <f t="shared" si="8"/>
        <v>Westport</v>
      </c>
      <c r="K14" s="6">
        <f t="shared" si="8"/>
        <v>1000</v>
      </c>
      <c r="L14" s="6">
        <f t="shared" si="8"/>
        <v>500</v>
      </c>
      <c r="M14" s="6">
        <f t="shared" si="8"/>
        <v>21514.400000000001</v>
      </c>
      <c r="N14" s="6">
        <f t="shared" si="8"/>
        <v>0</v>
      </c>
      <c r="O14" s="6">
        <f t="shared" si="8"/>
        <v>0</v>
      </c>
      <c r="P14" s="6">
        <f t="shared" si="8"/>
        <v>0</v>
      </c>
      <c r="Q14" s="6">
        <f t="shared" si="8"/>
        <v>11614.400000000001</v>
      </c>
    </row>
    <row r="15" spans="1:17">
      <c r="A15" t="s">
        <v>84</v>
      </c>
      <c r="B15">
        <v>1000</v>
      </c>
      <c r="C15">
        <v>500</v>
      </c>
      <c r="D15">
        <v>21514.400000000001</v>
      </c>
      <c r="H15" s="2">
        <v>11614.400000000001</v>
      </c>
      <c r="J15" t="str">
        <f t="shared" si="8"/>
        <v>Grand Total</v>
      </c>
      <c r="K15" s="6">
        <f t="shared" si="8"/>
        <v>14573.36</v>
      </c>
      <c r="L15" s="6">
        <f t="shared" si="8"/>
        <v>38137.089999999997</v>
      </c>
      <c r="M15" s="6">
        <f t="shared" si="8"/>
        <v>114751.56000000003</v>
      </c>
      <c r="N15" s="6">
        <f t="shared" si="8"/>
        <v>11291.720000000001</v>
      </c>
      <c r="O15" s="6">
        <f t="shared" si="8"/>
        <v>3752.88</v>
      </c>
      <c r="P15" s="6">
        <f t="shared" si="8"/>
        <v>20191.11</v>
      </c>
      <c r="Q15" s="6">
        <f t="shared" si="8"/>
        <v>62380.930000000008</v>
      </c>
    </row>
    <row r="16" spans="1:17">
      <c r="A16" t="s">
        <v>97</v>
      </c>
      <c r="B16">
        <v>14573.36</v>
      </c>
      <c r="C16">
        <v>38137.089999999997</v>
      </c>
      <c r="D16">
        <v>114751.56000000003</v>
      </c>
      <c r="E16">
        <v>11291.720000000001</v>
      </c>
      <c r="F16">
        <v>3752.88</v>
      </c>
      <c r="G16">
        <v>20191.11</v>
      </c>
      <c r="H16" s="2">
        <v>62380.930000000008</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3A6C6-F2E9-4B64-91CB-45FB51027211}">
  <dimension ref="A1:B19"/>
  <sheetViews>
    <sheetView workbookViewId="0">
      <selection activeCell="B2" sqref="B2"/>
    </sheetView>
  </sheetViews>
  <sheetFormatPr defaultRowHeight="14.25"/>
  <cols>
    <col min="1" max="1" width="13.28515625" customWidth="1"/>
    <col min="2" max="2" width="18.42578125" customWidth="1"/>
  </cols>
  <sheetData>
    <row r="1" spans="1:2">
      <c r="A1" t="s">
        <v>98</v>
      </c>
      <c r="B1" t="s">
        <v>99</v>
      </c>
    </row>
    <row r="2" spans="1:2">
      <c r="A2" t="s">
        <v>41</v>
      </c>
      <c r="B2" s="1">
        <v>6.3E-2</v>
      </c>
    </row>
    <row r="3" spans="1:2">
      <c r="A3" t="s">
        <v>47</v>
      </c>
      <c r="B3" s="1">
        <v>0</v>
      </c>
    </row>
    <row r="4" spans="1:2">
      <c r="A4" t="s">
        <v>52</v>
      </c>
      <c r="B4" s="1">
        <v>6.6500000000000004E-2</v>
      </c>
    </row>
    <row r="5" spans="1:2">
      <c r="A5" t="s">
        <v>55</v>
      </c>
      <c r="B5" s="1">
        <v>2.81E-2</v>
      </c>
    </row>
    <row r="6" spans="1:2">
      <c r="A6" t="s">
        <v>56</v>
      </c>
      <c r="B6" s="1">
        <v>2.7900000000000001E-2</v>
      </c>
    </row>
    <row r="7" spans="1:2">
      <c r="A7" t="s">
        <v>59</v>
      </c>
      <c r="B7" s="1">
        <v>4.3700000000000003E-2</v>
      </c>
    </row>
    <row r="8" spans="1:2">
      <c r="A8" t="s">
        <v>63</v>
      </c>
      <c r="B8" s="1">
        <v>0</v>
      </c>
    </row>
    <row r="9" spans="1:2">
      <c r="A9" t="s">
        <v>67</v>
      </c>
      <c r="B9" s="1">
        <v>0</v>
      </c>
    </row>
    <row r="10" spans="1:2">
      <c r="A10" t="s">
        <v>69</v>
      </c>
      <c r="B10" s="1">
        <v>3.85E-2</v>
      </c>
    </row>
    <row r="11" spans="1:2">
      <c r="A11" t="s">
        <v>70</v>
      </c>
      <c r="B11" s="1">
        <v>0</v>
      </c>
    </row>
    <row r="12" spans="1:2">
      <c r="A12" t="s">
        <v>72</v>
      </c>
      <c r="B12" s="1">
        <v>3.6900000000000002E-2</v>
      </c>
    </row>
    <row r="13" spans="1:2">
      <c r="A13" t="s">
        <v>74</v>
      </c>
      <c r="B13" s="1">
        <v>2.35E-2</v>
      </c>
    </row>
    <row r="14" spans="1:2">
      <c r="A14" t="s">
        <v>76</v>
      </c>
      <c r="B14" s="1">
        <v>3.0499999999999999E-2</v>
      </c>
    </row>
    <row r="15" spans="1:2">
      <c r="A15" t="s">
        <v>78</v>
      </c>
      <c r="B15" s="1">
        <v>2.5899999999999999E-2</v>
      </c>
    </row>
    <row r="16" spans="1:2">
      <c r="A16" t="s">
        <v>79</v>
      </c>
      <c r="B16" s="1">
        <v>3.39E-2</v>
      </c>
    </row>
    <row r="17" spans="1:2">
      <c r="A17" t="s">
        <v>83</v>
      </c>
      <c r="B17" s="1">
        <v>6.4000000000000003E-3</v>
      </c>
    </row>
    <row r="18" spans="1:2">
      <c r="A18" t="s">
        <v>84</v>
      </c>
      <c r="B18" s="1">
        <v>8.5000000000000006E-3</v>
      </c>
    </row>
    <row r="19" spans="1:2">
      <c r="A19" t="s">
        <v>86</v>
      </c>
      <c r="B19" s="1">
        <v>1.9400000000000001E-2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Kameil Crane</dc:creator>
  <cp:keywords/>
  <dc:description/>
  <cp:lastModifiedBy>Kameil Crane</cp:lastModifiedBy>
  <cp:revision/>
  <dcterms:created xsi:type="dcterms:W3CDTF">2026-07-23T16:44:28Z</dcterms:created>
  <dcterms:modified xsi:type="dcterms:W3CDTF">2026-08-21T23:05:48Z</dcterms:modified>
  <cp:category/>
  <cp:contentStatus/>
</cp:coreProperties>
</file>